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20" yWindow="-120" windowWidth="29040" windowHeight="15720"/>
  </bookViews>
  <sheets>
    <sheet name="一覧表" sheetId="4" r:id="rId1"/>
    <sheet name="入力詳細(ZPAモード)" sheetId="1" r:id="rId2"/>
    <sheet name="出力詳細(ZPAモード)" sheetId="5" r:id="rId3"/>
    <sheet name="入力詳細(PLCモード)" sheetId="6" r:id="rId4"/>
    <sheet name="出力詳細(PLCモード)" sheetId="7" r:id="rId5"/>
  </sheets>
  <definedNames>
    <definedName name="_xlnm.Print_Area" localSheetId="0">一覧表!$A$1:$T$67</definedName>
    <definedName name="_xlnm.Print_Area" localSheetId="4">'出力詳細(PLCモード)'!$A$1:$G$65</definedName>
    <definedName name="_xlnm.Print_Area" localSheetId="2">'出力詳細(ZPAモード)'!$A$1:$G$65</definedName>
    <definedName name="_xlnm.Print_Area" localSheetId="3">'入力詳細(PLCモード)'!$A$1:$G$65</definedName>
    <definedName name="_xlnm.Print_Area" localSheetId="1">'入力詳細(ZPAモード)'!$A$1:$G$65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7" l="1"/>
  <c r="B64" i="7" s="1"/>
  <c r="J6" i="6"/>
  <c r="B58" i="6" s="1"/>
  <c r="J6" i="5"/>
  <c r="B64" i="5" s="1"/>
  <c r="P4" i="4"/>
  <c r="J6" i="1"/>
  <c r="B2" i="1" s="1"/>
  <c r="B16" i="7" l="1"/>
  <c r="B18" i="7"/>
  <c r="B20" i="7"/>
  <c r="B22" i="7"/>
  <c r="B24" i="7"/>
  <c r="B26" i="7"/>
  <c r="B28" i="7"/>
  <c r="B8" i="6"/>
  <c r="B6" i="6"/>
  <c r="B4" i="6"/>
  <c r="B4" i="7"/>
  <c r="B10" i="7"/>
  <c r="B34" i="7"/>
  <c r="B42" i="7"/>
  <c r="B50" i="7"/>
  <c r="B58" i="7"/>
  <c r="B6" i="7"/>
  <c r="B12" i="7"/>
  <c r="B36" i="7"/>
  <c r="B44" i="7"/>
  <c r="B52" i="7"/>
  <c r="B60" i="7"/>
  <c r="B14" i="7"/>
  <c r="B30" i="7"/>
  <c r="B38" i="7"/>
  <c r="B46" i="7"/>
  <c r="B54" i="7"/>
  <c r="B62" i="7"/>
  <c r="B2" i="7"/>
  <c r="B8" i="7"/>
  <c r="B32" i="7"/>
  <c r="B40" i="7"/>
  <c r="B48" i="7"/>
  <c r="B56" i="7"/>
  <c r="B20" i="6"/>
  <c r="B52" i="6"/>
  <c r="B28" i="6"/>
  <c r="B60" i="6"/>
  <c r="B36" i="6"/>
  <c r="B12" i="6"/>
  <c r="B44" i="6"/>
  <c r="B14" i="6"/>
  <c r="B22" i="6"/>
  <c r="B30" i="6"/>
  <c r="B38" i="6"/>
  <c r="B46" i="6"/>
  <c r="B54" i="6"/>
  <c r="B62" i="6"/>
  <c r="B2" i="6"/>
  <c r="B16" i="6"/>
  <c r="B24" i="6"/>
  <c r="B32" i="6"/>
  <c r="B40" i="6"/>
  <c r="B48" i="6"/>
  <c r="B56" i="6"/>
  <c r="B64" i="6"/>
  <c r="B10" i="6"/>
  <c r="B18" i="6"/>
  <c r="B26" i="6"/>
  <c r="B34" i="6"/>
  <c r="B42" i="6"/>
  <c r="B50" i="6"/>
  <c r="B4" i="5"/>
  <c r="B18" i="5"/>
  <c r="B34" i="5"/>
  <c r="B50" i="5"/>
  <c r="B58" i="5"/>
  <c r="B6" i="5"/>
  <c r="B12" i="5"/>
  <c r="B20" i="5"/>
  <c r="B28" i="5"/>
  <c r="B36" i="5"/>
  <c r="B44" i="5"/>
  <c r="B52" i="5"/>
  <c r="B60" i="5"/>
  <c r="B14" i="5"/>
  <c r="B22" i="5"/>
  <c r="B30" i="5"/>
  <c r="B38" i="5"/>
  <c r="B46" i="5"/>
  <c r="B54" i="5"/>
  <c r="B62" i="5"/>
  <c r="B10" i="5"/>
  <c r="B26" i="5"/>
  <c r="B42" i="5"/>
  <c r="B2" i="5"/>
  <c r="B8" i="5"/>
  <c r="B16" i="5"/>
  <c r="B24" i="5"/>
  <c r="B32" i="5"/>
  <c r="B40" i="5"/>
  <c r="B48" i="5"/>
  <c r="B56" i="5"/>
  <c r="B4" i="1"/>
  <c r="B10" i="1"/>
  <c r="B26" i="1"/>
  <c r="B34" i="1"/>
  <c r="B42" i="1"/>
  <c r="B50" i="1"/>
  <c r="B58" i="1"/>
  <c r="B12" i="1"/>
  <c r="B20" i="1"/>
  <c r="B28" i="1"/>
  <c r="B36" i="1"/>
  <c r="B44" i="1"/>
  <c r="B52" i="1"/>
  <c r="B60" i="1"/>
  <c r="B18" i="1"/>
  <c r="B6" i="1"/>
  <c r="B14" i="1"/>
  <c r="B22" i="1"/>
  <c r="B30" i="1"/>
  <c r="B38" i="1"/>
  <c r="B46" i="1"/>
  <c r="B54" i="1"/>
  <c r="B62" i="1"/>
  <c r="B8" i="1"/>
  <c r="B16" i="1"/>
  <c r="B24" i="1"/>
  <c r="B32" i="1"/>
  <c r="B40" i="1"/>
  <c r="B48" i="1"/>
  <c r="B56" i="1"/>
  <c r="B64" i="1"/>
  <c r="G7" i="4"/>
  <c r="G6" i="4"/>
  <c r="G5" i="4"/>
  <c r="G4" i="4"/>
  <c r="E6" i="4"/>
  <c r="E5" i="4"/>
  <c r="E4" i="4"/>
  <c r="S67" i="4"/>
  <c r="Q67" i="4"/>
  <c r="O67" i="4"/>
  <c r="M67" i="4"/>
  <c r="K67" i="4"/>
  <c r="I67" i="4"/>
  <c r="G67" i="4"/>
  <c r="E67" i="4"/>
  <c r="D67" i="4"/>
  <c r="S66" i="4"/>
  <c r="Q66" i="4"/>
  <c r="O66" i="4"/>
  <c r="M66" i="4"/>
  <c r="K66" i="4"/>
  <c r="I66" i="4"/>
  <c r="G66" i="4"/>
  <c r="E66" i="4"/>
  <c r="D66" i="4"/>
  <c r="S65" i="4"/>
  <c r="Q65" i="4"/>
  <c r="O65" i="4"/>
  <c r="M65" i="4"/>
  <c r="K65" i="4"/>
  <c r="I65" i="4"/>
  <c r="G65" i="4"/>
  <c r="E65" i="4"/>
  <c r="D65" i="4"/>
  <c r="S64" i="4"/>
  <c r="Q64" i="4"/>
  <c r="O64" i="4"/>
  <c r="M64" i="4"/>
  <c r="K64" i="4"/>
  <c r="I64" i="4"/>
  <c r="G64" i="4"/>
  <c r="E64" i="4"/>
  <c r="D64" i="4"/>
  <c r="S63" i="4"/>
  <c r="Q63" i="4"/>
  <c r="O63" i="4"/>
  <c r="M63" i="4"/>
  <c r="K63" i="4"/>
  <c r="I63" i="4"/>
  <c r="G63" i="4"/>
  <c r="E63" i="4"/>
  <c r="D63" i="4"/>
  <c r="S62" i="4"/>
  <c r="Q62" i="4"/>
  <c r="O62" i="4"/>
  <c r="M62" i="4"/>
  <c r="K62" i="4"/>
  <c r="I62" i="4"/>
  <c r="G62" i="4"/>
  <c r="E62" i="4"/>
  <c r="D62" i="4"/>
  <c r="S61" i="4"/>
  <c r="Q61" i="4"/>
  <c r="O61" i="4"/>
  <c r="M61" i="4"/>
  <c r="K61" i="4"/>
  <c r="I61" i="4"/>
  <c r="G61" i="4"/>
  <c r="E61" i="4"/>
  <c r="D61" i="4"/>
  <c r="S60" i="4"/>
  <c r="Q60" i="4"/>
  <c r="O60" i="4"/>
  <c r="M60" i="4"/>
  <c r="K60" i="4"/>
  <c r="I60" i="4"/>
  <c r="G60" i="4"/>
  <c r="E60" i="4"/>
  <c r="D60" i="4"/>
  <c r="S59" i="4"/>
  <c r="Q59" i="4"/>
  <c r="O59" i="4"/>
  <c r="M59" i="4"/>
  <c r="K59" i="4"/>
  <c r="I59" i="4"/>
  <c r="G59" i="4"/>
  <c r="E59" i="4"/>
  <c r="D59" i="4"/>
  <c r="S58" i="4"/>
  <c r="Q58" i="4"/>
  <c r="O58" i="4"/>
  <c r="M58" i="4"/>
  <c r="K58" i="4"/>
  <c r="I58" i="4"/>
  <c r="G58" i="4"/>
  <c r="E58" i="4"/>
  <c r="D58" i="4"/>
  <c r="S57" i="4"/>
  <c r="Q57" i="4"/>
  <c r="O57" i="4"/>
  <c r="M57" i="4"/>
  <c r="K57" i="4"/>
  <c r="I57" i="4"/>
  <c r="G57" i="4"/>
  <c r="E57" i="4"/>
  <c r="D57" i="4"/>
  <c r="S56" i="4"/>
  <c r="Q56" i="4"/>
  <c r="O56" i="4"/>
  <c r="M56" i="4"/>
  <c r="K56" i="4"/>
  <c r="I56" i="4"/>
  <c r="G56" i="4"/>
  <c r="E56" i="4"/>
  <c r="D56" i="4"/>
  <c r="S55" i="4"/>
  <c r="Q55" i="4"/>
  <c r="O55" i="4"/>
  <c r="M55" i="4"/>
  <c r="K55" i="4"/>
  <c r="I55" i="4"/>
  <c r="G55" i="4"/>
  <c r="E55" i="4"/>
  <c r="D55" i="4"/>
  <c r="S54" i="4"/>
  <c r="Q54" i="4"/>
  <c r="O54" i="4"/>
  <c r="M54" i="4"/>
  <c r="K54" i="4"/>
  <c r="I54" i="4"/>
  <c r="G54" i="4"/>
  <c r="E54" i="4"/>
  <c r="D54" i="4"/>
  <c r="S53" i="4"/>
  <c r="Q53" i="4"/>
  <c r="O53" i="4"/>
  <c r="M53" i="4"/>
  <c r="K53" i="4"/>
  <c r="I53" i="4"/>
  <c r="G53" i="4"/>
  <c r="E53" i="4"/>
  <c r="D53" i="4"/>
  <c r="S52" i="4"/>
  <c r="Q52" i="4"/>
  <c r="O52" i="4"/>
  <c r="M52" i="4"/>
  <c r="K52" i="4"/>
  <c r="I52" i="4"/>
  <c r="G52" i="4"/>
  <c r="E52" i="4"/>
  <c r="D52" i="4"/>
  <c r="S51" i="4"/>
  <c r="Q51" i="4"/>
  <c r="O51" i="4"/>
  <c r="M51" i="4"/>
  <c r="K51" i="4"/>
  <c r="I51" i="4"/>
  <c r="G51" i="4"/>
  <c r="E51" i="4"/>
  <c r="D51" i="4"/>
  <c r="S50" i="4"/>
  <c r="Q50" i="4"/>
  <c r="O50" i="4"/>
  <c r="M50" i="4"/>
  <c r="K50" i="4"/>
  <c r="I50" i="4"/>
  <c r="G50" i="4"/>
  <c r="E50" i="4"/>
  <c r="D50" i="4"/>
  <c r="S49" i="4"/>
  <c r="Q49" i="4"/>
  <c r="O49" i="4"/>
  <c r="M49" i="4"/>
  <c r="K49" i="4"/>
  <c r="I49" i="4"/>
  <c r="G49" i="4"/>
  <c r="E49" i="4"/>
  <c r="D49" i="4"/>
  <c r="S48" i="4"/>
  <c r="Q48" i="4"/>
  <c r="O48" i="4"/>
  <c r="M48" i="4"/>
  <c r="K48" i="4"/>
  <c r="I48" i="4"/>
  <c r="G48" i="4"/>
  <c r="E48" i="4"/>
  <c r="D48" i="4"/>
  <c r="S47" i="4"/>
  <c r="Q47" i="4"/>
  <c r="O47" i="4"/>
  <c r="M47" i="4"/>
  <c r="K47" i="4"/>
  <c r="I47" i="4"/>
  <c r="G47" i="4"/>
  <c r="E47" i="4"/>
  <c r="D47" i="4"/>
  <c r="S46" i="4"/>
  <c r="Q46" i="4"/>
  <c r="O46" i="4"/>
  <c r="M46" i="4"/>
  <c r="K46" i="4"/>
  <c r="I46" i="4"/>
  <c r="G46" i="4"/>
  <c r="E46" i="4"/>
  <c r="D46" i="4"/>
  <c r="S45" i="4"/>
  <c r="Q45" i="4"/>
  <c r="O45" i="4"/>
  <c r="M45" i="4"/>
  <c r="K45" i="4"/>
  <c r="I45" i="4"/>
  <c r="G45" i="4"/>
  <c r="E45" i="4"/>
  <c r="D45" i="4"/>
  <c r="S44" i="4"/>
  <c r="Q44" i="4"/>
  <c r="O44" i="4"/>
  <c r="M44" i="4"/>
  <c r="K44" i="4"/>
  <c r="I44" i="4"/>
  <c r="G44" i="4"/>
  <c r="E44" i="4"/>
  <c r="D44" i="4"/>
  <c r="S43" i="4"/>
  <c r="Q43" i="4"/>
  <c r="O43" i="4"/>
  <c r="M43" i="4"/>
  <c r="K43" i="4"/>
  <c r="I43" i="4"/>
  <c r="G43" i="4"/>
  <c r="E43" i="4"/>
  <c r="D43" i="4"/>
  <c r="S42" i="4"/>
  <c r="Q42" i="4"/>
  <c r="O42" i="4"/>
  <c r="M42" i="4"/>
  <c r="K42" i="4"/>
  <c r="I42" i="4"/>
  <c r="G42" i="4"/>
  <c r="E42" i="4"/>
  <c r="D42" i="4"/>
  <c r="S41" i="4"/>
  <c r="Q41" i="4"/>
  <c r="O41" i="4"/>
  <c r="M41" i="4"/>
  <c r="K41" i="4"/>
  <c r="I41" i="4"/>
  <c r="G41" i="4"/>
  <c r="E41" i="4"/>
  <c r="D41" i="4"/>
  <c r="S40" i="4"/>
  <c r="Q40" i="4"/>
  <c r="O40" i="4"/>
  <c r="M40" i="4"/>
  <c r="K40" i="4"/>
  <c r="I40" i="4"/>
  <c r="G40" i="4"/>
  <c r="E40" i="4"/>
  <c r="D40" i="4"/>
  <c r="S39" i="4"/>
  <c r="Q39" i="4"/>
  <c r="O39" i="4"/>
  <c r="M39" i="4"/>
  <c r="K39" i="4"/>
  <c r="I39" i="4"/>
  <c r="G39" i="4"/>
  <c r="E39" i="4"/>
  <c r="D39" i="4"/>
  <c r="S38" i="4"/>
  <c r="Q38" i="4"/>
  <c r="O38" i="4"/>
  <c r="M38" i="4"/>
  <c r="K38" i="4"/>
  <c r="I38" i="4"/>
  <c r="G38" i="4"/>
  <c r="E38" i="4"/>
  <c r="D38" i="4"/>
  <c r="S37" i="4"/>
  <c r="Q37" i="4"/>
  <c r="O37" i="4"/>
  <c r="M37" i="4"/>
  <c r="K37" i="4"/>
  <c r="I37" i="4"/>
  <c r="G37" i="4"/>
  <c r="E37" i="4"/>
  <c r="D37" i="4"/>
  <c r="S36" i="4"/>
  <c r="Q36" i="4"/>
  <c r="O36" i="4"/>
  <c r="M36" i="4"/>
  <c r="K36" i="4"/>
  <c r="I36" i="4"/>
  <c r="G36" i="4"/>
  <c r="E36" i="4"/>
  <c r="D36" i="4"/>
  <c r="S35" i="4"/>
  <c r="Q35" i="4"/>
  <c r="O35" i="4"/>
  <c r="M35" i="4"/>
  <c r="K35" i="4"/>
  <c r="I35" i="4"/>
  <c r="G35" i="4"/>
  <c r="E35" i="4"/>
  <c r="D35" i="4"/>
  <c r="S34" i="4"/>
  <c r="Q34" i="4"/>
  <c r="O34" i="4"/>
  <c r="M34" i="4"/>
  <c r="K34" i="4"/>
  <c r="I34" i="4"/>
  <c r="G34" i="4"/>
  <c r="E34" i="4"/>
  <c r="D34" i="4"/>
  <c r="S33" i="4"/>
  <c r="Q33" i="4"/>
  <c r="O33" i="4"/>
  <c r="M33" i="4"/>
  <c r="K33" i="4"/>
  <c r="I33" i="4"/>
  <c r="G33" i="4"/>
  <c r="E33" i="4"/>
  <c r="D33" i="4"/>
  <c r="S32" i="4"/>
  <c r="Q32" i="4"/>
  <c r="O32" i="4"/>
  <c r="M32" i="4"/>
  <c r="K32" i="4"/>
  <c r="I32" i="4"/>
  <c r="G32" i="4"/>
  <c r="E32" i="4"/>
  <c r="D32" i="4"/>
  <c r="S31" i="4"/>
  <c r="Q31" i="4"/>
  <c r="O31" i="4"/>
  <c r="M31" i="4"/>
  <c r="K31" i="4"/>
  <c r="I31" i="4"/>
  <c r="G31" i="4"/>
  <c r="E31" i="4"/>
  <c r="D31" i="4"/>
  <c r="S30" i="4"/>
  <c r="Q30" i="4"/>
  <c r="O30" i="4"/>
  <c r="M30" i="4"/>
  <c r="K30" i="4"/>
  <c r="I30" i="4"/>
  <c r="G30" i="4"/>
  <c r="E30" i="4"/>
  <c r="D30" i="4"/>
  <c r="S29" i="4"/>
  <c r="Q29" i="4"/>
  <c r="O29" i="4"/>
  <c r="M29" i="4"/>
  <c r="K29" i="4"/>
  <c r="I29" i="4"/>
  <c r="G29" i="4"/>
  <c r="E29" i="4"/>
  <c r="D29" i="4"/>
  <c r="S28" i="4"/>
  <c r="Q28" i="4"/>
  <c r="O28" i="4"/>
  <c r="M28" i="4"/>
  <c r="K28" i="4"/>
  <c r="I28" i="4"/>
  <c r="G28" i="4"/>
  <c r="E28" i="4"/>
  <c r="D28" i="4"/>
  <c r="S27" i="4"/>
  <c r="Q27" i="4"/>
  <c r="O27" i="4"/>
  <c r="M27" i="4"/>
  <c r="K27" i="4"/>
  <c r="I27" i="4"/>
  <c r="G27" i="4"/>
  <c r="E27" i="4"/>
  <c r="D27" i="4"/>
  <c r="S26" i="4"/>
  <c r="Q26" i="4"/>
  <c r="O26" i="4"/>
  <c r="M26" i="4"/>
  <c r="K26" i="4"/>
  <c r="I26" i="4"/>
  <c r="G26" i="4"/>
  <c r="E26" i="4"/>
  <c r="D26" i="4"/>
  <c r="S25" i="4"/>
  <c r="Q25" i="4"/>
  <c r="O25" i="4"/>
  <c r="M25" i="4"/>
  <c r="K25" i="4"/>
  <c r="I25" i="4"/>
  <c r="G25" i="4"/>
  <c r="E25" i="4"/>
  <c r="D25" i="4"/>
  <c r="S24" i="4"/>
  <c r="Q24" i="4"/>
  <c r="O24" i="4"/>
  <c r="M24" i="4"/>
  <c r="K24" i="4"/>
  <c r="I24" i="4"/>
  <c r="G24" i="4"/>
  <c r="E24" i="4"/>
  <c r="D24" i="4"/>
  <c r="S23" i="4"/>
  <c r="Q23" i="4"/>
  <c r="O23" i="4"/>
  <c r="M23" i="4"/>
  <c r="K23" i="4"/>
  <c r="I23" i="4"/>
  <c r="G23" i="4"/>
  <c r="E23" i="4"/>
  <c r="D23" i="4"/>
  <c r="S22" i="4"/>
  <c r="Q22" i="4"/>
  <c r="O22" i="4"/>
  <c r="M22" i="4"/>
  <c r="K22" i="4"/>
  <c r="I22" i="4"/>
  <c r="G22" i="4"/>
  <c r="E22" i="4"/>
  <c r="D22" i="4"/>
  <c r="S21" i="4"/>
  <c r="Q21" i="4"/>
  <c r="O21" i="4"/>
  <c r="M21" i="4"/>
  <c r="K21" i="4"/>
  <c r="I21" i="4"/>
  <c r="G21" i="4"/>
  <c r="E21" i="4"/>
  <c r="D21" i="4"/>
  <c r="S20" i="4"/>
  <c r="Q20" i="4"/>
  <c r="O20" i="4"/>
  <c r="M20" i="4"/>
  <c r="K20" i="4"/>
  <c r="I20" i="4"/>
  <c r="G20" i="4"/>
  <c r="E20" i="4"/>
  <c r="D20" i="4"/>
  <c r="S19" i="4"/>
  <c r="Q19" i="4"/>
  <c r="O19" i="4"/>
  <c r="M19" i="4"/>
  <c r="K19" i="4"/>
  <c r="I19" i="4"/>
  <c r="G19" i="4"/>
  <c r="E19" i="4"/>
  <c r="D19" i="4"/>
  <c r="S18" i="4"/>
  <c r="Q18" i="4"/>
  <c r="O18" i="4"/>
  <c r="M18" i="4"/>
  <c r="K18" i="4"/>
  <c r="I18" i="4"/>
  <c r="G18" i="4"/>
  <c r="E18" i="4"/>
  <c r="D18" i="4"/>
  <c r="T4" i="4"/>
  <c r="R5" i="4"/>
  <c r="T5" i="4" s="1"/>
  <c r="N5" i="4"/>
  <c r="N6" i="4" s="1"/>
  <c r="J5" i="4"/>
  <c r="J6" i="4" s="1"/>
  <c r="L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4" i="4"/>
  <c r="G8" i="4"/>
  <c r="G9" i="4"/>
  <c r="G10" i="4"/>
  <c r="G11" i="4"/>
  <c r="G12" i="4"/>
  <c r="G13" i="4"/>
  <c r="G14" i="4"/>
  <c r="G15" i="4"/>
  <c r="G16" i="4"/>
  <c r="G17" i="4"/>
  <c r="F5" i="4"/>
  <c r="H5" i="4" s="1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4" i="4"/>
  <c r="E7" i="4"/>
  <c r="E8" i="4"/>
  <c r="E9" i="4"/>
  <c r="E10" i="4"/>
  <c r="E11" i="4"/>
  <c r="E12" i="4"/>
  <c r="E13" i="4"/>
  <c r="E14" i="4"/>
  <c r="E15" i="4"/>
  <c r="E16" i="4"/>
  <c r="E17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H4" i="4"/>
  <c r="P5" i="4" l="1"/>
  <c r="P6" i="4"/>
  <c r="N7" i="4"/>
  <c r="R6" i="4"/>
  <c r="J7" i="4"/>
  <c r="L6" i="4"/>
  <c r="L5" i="4"/>
  <c r="F6" i="4"/>
  <c r="F7" i="4" s="1"/>
  <c r="F8" i="4" s="1"/>
  <c r="F9" i="4" s="1"/>
  <c r="F10" i="4" s="1"/>
  <c r="F11" i="4" s="1"/>
  <c r="F12" i="4" s="1"/>
  <c r="F13" i="4" l="1"/>
  <c r="H12" i="4"/>
  <c r="H11" i="4"/>
  <c r="T6" i="4"/>
  <c r="R7" i="4"/>
  <c r="N8" i="4"/>
  <c r="P7" i="4"/>
  <c r="J8" i="4"/>
  <c r="L7" i="4"/>
  <c r="H6" i="4"/>
  <c r="F14" i="4" l="1"/>
  <c r="H13" i="4"/>
  <c r="R8" i="4"/>
  <c r="R9" i="4" s="1"/>
  <c r="R10" i="4" s="1"/>
  <c r="R11" i="4" s="1"/>
  <c r="R12" i="4" s="1"/>
  <c r="T7" i="4"/>
  <c r="N9" i="4"/>
  <c r="N10" i="4" s="1"/>
  <c r="P8" i="4"/>
  <c r="L8" i="4"/>
  <c r="J9" i="4"/>
  <c r="H7" i="4"/>
  <c r="R13" i="4" l="1"/>
  <c r="T12" i="4"/>
  <c r="N11" i="4"/>
  <c r="P10" i="4"/>
  <c r="F15" i="4"/>
  <c r="H14" i="4"/>
  <c r="P9" i="4"/>
  <c r="T8" i="4"/>
  <c r="J10" i="4"/>
  <c r="L9" i="4"/>
  <c r="H8" i="4"/>
  <c r="N12" i="4" l="1"/>
  <c r="P11" i="4"/>
  <c r="J11" i="4"/>
  <c r="L10" i="4"/>
  <c r="F16" i="4"/>
  <c r="H15" i="4"/>
  <c r="R14" i="4"/>
  <c r="T13" i="4"/>
  <c r="J12" i="4"/>
  <c r="L11" i="4"/>
  <c r="T9" i="4"/>
  <c r="H9" i="4"/>
  <c r="R15" i="4" l="1"/>
  <c r="T14" i="4"/>
  <c r="J13" i="4"/>
  <c r="L12" i="4"/>
  <c r="F17" i="4"/>
  <c r="H16" i="4"/>
  <c r="N13" i="4"/>
  <c r="P12" i="4"/>
  <c r="T10" i="4"/>
  <c r="H10" i="4"/>
  <c r="N14" i="4" l="1"/>
  <c r="P13" i="4"/>
  <c r="J14" i="4"/>
  <c r="L13" i="4"/>
  <c r="F18" i="4"/>
  <c r="H17" i="4"/>
  <c r="R16" i="4"/>
  <c r="T15" i="4"/>
  <c r="T11" i="4"/>
  <c r="R17" i="4" l="1"/>
  <c r="T16" i="4"/>
  <c r="J15" i="4"/>
  <c r="L14" i="4"/>
  <c r="H18" i="4"/>
  <c r="F19" i="4"/>
  <c r="N15" i="4"/>
  <c r="P14" i="4"/>
  <c r="N16" i="4" l="1"/>
  <c r="P15" i="4"/>
  <c r="J16" i="4"/>
  <c r="L15" i="4"/>
  <c r="F20" i="4"/>
  <c r="H19" i="4"/>
  <c r="R18" i="4"/>
  <c r="T17" i="4"/>
  <c r="T18" i="4" l="1"/>
  <c r="R19" i="4"/>
  <c r="J17" i="4"/>
  <c r="L16" i="4"/>
  <c r="F21" i="4"/>
  <c r="H20" i="4"/>
  <c r="N17" i="4"/>
  <c r="P16" i="4"/>
  <c r="N18" i="4" l="1"/>
  <c r="P17" i="4"/>
  <c r="J18" i="4"/>
  <c r="L17" i="4"/>
  <c r="R20" i="4"/>
  <c r="T19" i="4"/>
  <c r="F22" i="4"/>
  <c r="H21" i="4"/>
  <c r="F23" i="4" l="1"/>
  <c r="H22" i="4"/>
  <c r="L18" i="4"/>
  <c r="J19" i="4"/>
  <c r="R21" i="4"/>
  <c r="T20" i="4"/>
  <c r="P18" i="4"/>
  <c r="N19" i="4"/>
  <c r="N20" i="4" l="1"/>
  <c r="P19" i="4"/>
  <c r="J20" i="4"/>
  <c r="L19" i="4"/>
  <c r="R22" i="4"/>
  <c r="T21" i="4"/>
  <c r="F24" i="4"/>
  <c r="H23" i="4"/>
  <c r="F25" i="4" l="1"/>
  <c r="H24" i="4"/>
  <c r="J21" i="4"/>
  <c r="L20" i="4"/>
  <c r="R23" i="4"/>
  <c r="T22" i="4"/>
  <c r="N21" i="4"/>
  <c r="P20" i="4"/>
  <c r="N22" i="4" l="1"/>
  <c r="P21" i="4"/>
  <c r="J22" i="4"/>
  <c r="L21" i="4"/>
  <c r="R24" i="4"/>
  <c r="T23" i="4"/>
  <c r="F26" i="4"/>
  <c r="H25" i="4"/>
  <c r="F27" i="4" l="1"/>
  <c r="H26" i="4"/>
  <c r="J23" i="4"/>
  <c r="L22" i="4"/>
  <c r="R25" i="4"/>
  <c r="T24" i="4"/>
  <c r="N23" i="4"/>
  <c r="P22" i="4"/>
  <c r="N24" i="4" l="1"/>
  <c r="P23" i="4"/>
  <c r="J24" i="4"/>
  <c r="L23" i="4"/>
  <c r="R26" i="4"/>
  <c r="T25" i="4"/>
  <c r="F28" i="4"/>
  <c r="H27" i="4"/>
  <c r="F29" i="4" l="1"/>
  <c r="H28" i="4"/>
  <c r="J25" i="4"/>
  <c r="L24" i="4"/>
  <c r="R27" i="4"/>
  <c r="T26" i="4"/>
  <c r="N25" i="4"/>
  <c r="P24" i="4"/>
  <c r="N26" i="4" l="1"/>
  <c r="P25" i="4"/>
  <c r="J26" i="4"/>
  <c r="L25" i="4"/>
  <c r="R28" i="4"/>
  <c r="T27" i="4"/>
  <c r="F30" i="4"/>
  <c r="H29" i="4"/>
  <c r="F31" i="4" l="1"/>
  <c r="H30" i="4"/>
  <c r="J27" i="4"/>
  <c r="L26" i="4"/>
  <c r="R29" i="4"/>
  <c r="T28" i="4"/>
  <c r="N27" i="4"/>
  <c r="P26" i="4"/>
  <c r="N28" i="4" l="1"/>
  <c r="P27" i="4"/>
  <c r="J28" i="4"/>
  <c r="L27" i="4"/>
  <c r="R30" i="4"/>
  <c r="T29" i="4"/>
  <c r="F32" i="4"/>
  <c r="H31" i="4"/>
  <c r="H32" i="4" l="1"/>
  <c r="F33" i="4"/>
  <c r="J29" i="4"/>
  <c r="L28" i="4"/>
  <c r="R31" i="4"/>
  <c r="T30" i="4"/>
  <c r="N29" i="4"/>
  <c r="P28" i="4"/>
  <c r="N30" i="4" l="1"/>
  <c r="P29" i="4"/>
  <c r="J30" i="4"/>
  <c r="L29" i="4"/>
  <c r="H33" i="4"/>
  <c r="F34" i="4"/>
  <c r="R32" i="4"/>
  <c r="T31" i="4"/>
  <c r="T32" i="4" l="1"/>
  <c r="R33" i="4"/>
  <c r="J31" i="4"/>
  <c r="L30" i="4"/>
  <c r="H34" i="4"/>
  <c r="F35" i="4"/>
  <c r="N31" i="4"/>
  <c r="P30" i="4"/>
  <c r="N32" i="4" l="1"/>
  <c r="P31" i="4"/>
  <c r="J32" i="4"/>
  <c r="L31" i="4"/>
  <c r="H35" i="4"/>
  <c r="F36" i="4"/>
  <c r="T33" i="4"/>
  <c r="R34" i="4"/>
  <c r="L32" i="4" l="1"/>
  <c r="J33" i="4"/>
  <c r="T34" i="4"/>
  <c r="R35" i="4"/>
  <c r="H36" i="4"/>
  <c r="F37" i="4"/>
  <c r="P32" i="4"/>
  <c r="N33" i="4"/>
  <c r="P33" i="4" l="1"/>
  <c r="N34" i="4"/>
  <c r="H37" i="4"/>
  <c r="F38" i="4"/>
  <c r="L33" i="4"/>
  <c r="J34" i="4"/>
  <c r="T35" i="4"/>
  <c r="R36" i="4"/>
  <c r="T36" i="4" l="1"/>
  <c r="R37" i="4"/>
  <c r="H38" i="4"/>
  <c r="F39" i="4"/>
  <c r="L34" i="4"/>
  <c r="J35" i="4"/>
  <c r="P34" i="4"/>
  <c r="N35" i="4"/>
  <c r="P35" i="4" l="1"/>
  <c r="N36" i="4"/>
  <c r="L35" i="4"/>
  <c r="J36" i="4"/>
  <c r="T37" i="4"/>
  <c r="R38" i="4"/>
  <c r="H39" i="4"/>
  <c r="F40" i="4"/>
  <c r="H40" i="4" l="1"/>
  <c r="F41" i="4"/>
  <c r="T38" i="4"/>
  <c r="R39" i="4"/>
  <c r="P36" i="4"/>
  <c r="N37" i="4"/>
  <c r="L36" i="4"/>
  <c r="J37" i="4"/>
  <c r="T39" i="4" l="1"/>
  <c r="R40" i="4"/>
  <c r="P37" i="4"/>
  <c r="N38" i="4"/>
  <c r="H41" i="4"/>
  <c r="F42" i="4"/>
  <c r="L37" i="4"/>
  <c r="J38" i="4"/>
  <c r="L38" i="4" l="1"/>
  <c r="J39" i="4"/>
  <c r="H42" i="4"/>
  <c r="F43" i="4"/>
  <c r="T40" i="4"/>
  <c r="R41" i="4"/>
  <c r="P38" i="4"/>
  <c r="N39" i="4"/>
  <c r="P39" i="4" l="1"/>
  <c r="N40" i="4"/>
  <c r="T41" i="4"/>
  <c r="R42" i="4"/>
  <c r="L39" i="4"/>
  <c r="J40" i="4"/>
  <c r="H43" i="4"/>
  <c r="F44" i="4"/>
  <c r="T42" i="4" l="1"/>
  <c r="R43" i="4"/>
  <c r="L40" i="4"/>
  <c r="J41" i="4"/>
  <c r="P40" i="4"/>
  <c r="N41" i="4"/>
  <c r="H44" i="4"/>
  <c r="F45" i="4"/>
  <c r="H45" i="4" l="1"/>
  <c r="F46" i="4"/>
  <c r="P41" i="4"/>
  <c r="N42" i="4"/>
  <c r="T43" i="4"/>
  <c r="R44" i="4"/>
  <c r="L41" i="4"/>
  <c r="J42" i="4"/>
  <c r="L42" i="4" l="1"/>
  <c r="J43" i="4"/>
  <c r="T44" i="4"/>
  <c r="R45" i="4"/>
  <c r="H46" i="4"/>
  <c r="F47" i="4"/>
  <c r="P42" i="4"/>
  <c r="N43" i="4"/>
  <c r="T45" i="4" l="1"/>
  <c r="R46" i="4"/>
  <c r="H47" i="4"/>
  <c r="F48" i="4"/>
  <c r="L43" i="4"/>
  <c r="J44" i="4"/>
  <c r="P43" i="4"/>
  <c r="N44" i="4"/>
  <c r="P44" i="4" l="1"/>
  <c r="N45" i="4"/>
  <c r="L44" i="4"/>
  <c r="J45" i="4"/>
  <c r="T46" i="4"/>
  <c r="R47" i="4"/>
  <c r="H48" i="4"/>
  <c r="F49" i="4"/>
  <c r="L45" i="4" l="1"/>
  <c r="J46" i="4"/>
  <c r="H49" i="4"/>
  <c r="F50" i="4"/>
  <c r="T47" i="4"/>
  <c r="R48" i="4"/>
  <c r="P45" i="4"/>
  <c r="N46" i="4"/>
  <c r="P46" i="4" l="1"/>
  <c r="N47" i="4"/>
  <c r="T48" i="4"/>
  <c r="R49" i="4"/>
  <c r="L46" i="4"/>
  <c r="J47" i="4"/>
  <c r="H50" i="4"/>
  <c r="F51" i="4"/>
  <c r="T49" i="4" l="1"/>
  <c r="R50" i="4"/>
  <c r="P47" i="4"/>
  <c r="N48" i="4"/>
  <c r="H51" i="4"/>
  <c r="F52" i="4"/>
  <c r="L47" i="4"/>
  <c r="J48" i="4"/>
  <c r="L48" i="4" l="1"/>
  <c r="J49" i="4"/>
  <c r="H52" i="4"/>
  <c r="F53" i="4"/>
  <c r="T50" i="4"/>
  <c r="R51" i="4"/>
  <c r="P48" i="4"/>
  <c r="N49" i="4"/>
  <c r="H53" i="4" l="1"/>
  <c r="F54" i="4"/>
  <c r="T51" i="4"/>
  <c r="R52" i="4"/>
  <c r="L49" i="4"/>
  <c r="J50" i="4"/>
  <c r="P49" i="4"/>
  <c r="N50" i="4"/>
  <c r="P50" i="4" l="1"/>
  <c r="N51" i="4"/>
  <c r="L50" i="4"/>
  <c r="J51" i="4"/>
  <c r="H54" i="4"/>
  <c r="F55" i="4"/>
  <c r="T52" i="4"/>
  <c r="R53" i="4"/>
  <c r="T53" i="4" l="1"/>
  <c r="R54" i="4"/>
  <c r="H55" i="4"/>
  <c r="F56" i="4"/>
  <c r="P51" i="4"/>
  <c r="N52" i="4"/>
  <c r="L51" i="4"/>
  <c r="J52" i="4"/>
  <c r="L52" i="4" l="1"/>
  <c r="J53" i="4"/>
  <c r="P52" i="4"/>
  <c r="N53" i="4"/>
  <c r="T54" i="4"/>
  <c r="R55" i="4"/>
  <c r="H56" i="4"/>
  <c r="F57" i="4"/>
  <c r="P53" i="4" l="1"/>
  <c r="N54" i="4"/>
  <c r="T55" i="4"/>
  <c r="R56" i="4"/>
  <c r="L53" i="4"/>
  <c r="J54" i="4"/>
  <c r="H57" i="4"/>
  <c r="F58" i="4"/>
  <c r="H58" i="4" l="1"/>
  <c r="F59" i="4"/>
  <c r="L54" i="4"/>
  <c r="J55" i="4"/>
  <c r="P54" i="4"/>
  <c r="N55" i="4"/>
  <c r="T56" i="4"/>
  <c r="R57" i="4"/>
  <c r="T57" i="4" l="1"/>
  <c r="R58" i="4"/>
  <c r="P55" i="4"/>
  <c r="N56" i="4"/>
  <c r="H59" i="4"/>
  <c r="F60" i="4"/>
  <c r="L55" i="4"/>
  <c r="J56" i="4"/>
  <c r="P56" i="4" l="1"/>
  <c r="N57" i="4"/>
  <c r="L56" i="4"/>
  <c r="J57" i="4"/>
  <c r="H60" i="4"/>
  <c r="F61" i="4"/>
  <c r="T58" i="4"/>
  <c r="R59" i="4"/>
  <c r="T59" i="4" l="1"/>
  <c r="R60" i="4"/>
  <c r="H61" i="4"/>
  <c r="F62" i="4"/>
  <c r="P57" i="4"/>
  <c r="N58" i="4"/>
  <c r="L57" i="4"/>
  <c r="J58" i="4"/>
  <c r="H62" i="4" l="1"/>
  <c r="F63" i="4"/>
  <c r="L58" i="4"/>
  <c r="J59" i="4"/>
  <c r="P58" i="4"/>
  <c r="N59" i="4"/>
  <c r="T60" i="4"/>
  <c r="R61" i="4"/>
  <c r="T61" i="4" l="1"/>
  <c r="R62" i="4"/>
  <c r="P59" i="4"/>
  <c r="N60" i="4"/>
  <c r="H63" i="4"/>
  <c r="F64" i="4"/>
  <c r="L59" i="4"/>
  <c r="J60" i="4"/>
  <c r="P60" i="4" l="1"/>
  <c r="N61" i="4"/>
  <c r="H64" i="4"/>
  <c r="F65" i="4"/>
  <c r="T62" i="4"/>
  <c r="R63" i="4"/>
  <c r="L60" i="4"/>
  <c r="J61" i="4"/>
  <c r="H65" i="4" l="1"/>
  <c r="F66" i="4"/>
  <c r="P61" i="4"/>
  <c r="N62" i="4"/>
  <c r="L61" i="4"/>
  <c r="J62" i="4"/>
  <c r="T63" i="4"/>
  <c r="R64" i="4"/>
  <c r="P62" i="4" l="1"/>
  <c r="N63" i="4"/>
  <c r="L62" i="4"/>
  <c r="J63" i="4"/>
  <c r="H66" i="4"/>
  <c r="F67" i="4"/>
  <c r="H67" i="4" s="1"/>
  <c r="T64" i="4"/>
  <c r="R65" i="4"/>
  <c r="T65" i="4" l="1"/>
  <c r="R66" i="4"/>
  <c r="L63" i="4"/>
  <c r="J64" i="4"/>
  <c r="P63" i="4"/>
  <c r="N64" i="4"/>
  <c r="P64" i="4" l="1"/>
  <c r="N65" i="4"/>
  <c r="T66" i="4"/>
  <c r="R67" i="4"/>
  <c r="T67" i="4" s="1"/>
  <c r="L64" i="4"/>
  <c r="J65" i="4"/>
  <c r="L65" i="4" l="1"/>
  <c r="J66" i="4"/>
  <c r="P65" i="4"/>
  <c r="N66" i="4"/>
  <c r="P66" i="4" l="1"/>
  <c r="N67" i="4"/>
  <c r="P67" i="4" s="1"/>
  <c r="L66" i="4"/>
  <c r="J67" i="4"/>
  <c r="L67" i="4" s="1"/>
</calcChain>
</file>

<file path=xl/sharedStrings.xml><?xml version="1.0" encoding="utf-8"?>
<sst xmlns="http://schemas.openxmlformats.org/spreadsheetml/2006/main" count="892" uniqueCount="413">
  <si>
    <t>局番</t>
    <rPh sb="0" eb="2">
      <t>キョクバン</t>
    </rPh>
    <phoneticPr fontId="1"/>
  </si>
  <si>
    <t>00</t>
    <phoneticPr fontId="1"/>
  </si>
  <si>
    <t>02</t>
  </si>
  <si>
    <t>03</t>
  </si>
  <si>
    <t>04</t>
  </si>
  <si>
    <t>05</t>
  </si>
  <si>
    <t>06</t>
  </si>
  <si>
    <t>07</t>
  </si>
  <si>
    <t>IP アドレス</t>
    <phoneticPr fontId="1"/>
  </si>
  <si>
    <t>占有局</t>
    <rPh sb="0" eb="3">
      <t>センユウキョク</t>
    </rPh>
    <phoneticPr fontId="1"/>
  </si>
  <si>
    <t>-</t>
    <phoneticPr fontId="1"/>
  </si>
  <si>
    <t>形名/機番</t>
    <rPh sb="0" eb="2">
      <t>カタメイ</t>
    </rPh>
    <rPh sb="3" eb="5">
      <t>キバン</t>
    </rPh>
    <phoneticPr fontId="1"/>
  </si>
  <si>
    <t>入力(未使用）</t>
    <rPh sb="0" eb="2">
      <t>ニュウリョク</t>
    </rPh>
    <rPh sb="3" eb="6">
      <t>ミシヨウ</t>
    </rPh>
    <phoneticPr fontId="1"/>
  </si>
  <si>
    <t>出力(未使用）</t>
    <rPh sb="0" eb="2">
      <t>シュツリョク</t>
    </rPh>
    <rPh sb="3" eb="6">
      <t>ミシヨウ</t>
    </rPh>
    <phoneticPr fontId="1"/>
  </si>
  <si>
    <t>08</t>
  </si>
  <si>
    <t>09</t>
  </si>
  <si>
    <t>10</t>
  </si>
  <si>
    <t>11</t>
  </si>
  <si>
    <t>12</t>
  </si>
  <si>
    <t>13</t>
  </si>
  <si>
    <t>14</t>
  </si>
  <si>
    <t>レジスタr</t>
    <phoneticPr fontId="1"/>
  </si>
  <si>
    <t>レジスタw</t>
    <phoneticPr fontId="1"/>
  </si>
  <si>
    <t>01</t>
    <phoneticPr fontId="1"/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</si>
  <si>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</si>
  <si>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</si>
  <si>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</si>
  <si>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</si>
  <si>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</si>
  <si>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</si>
  <si>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</si>
  <si>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</si>
  <si>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</si>
  <si>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</si>
  <si>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</si>
  <si>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</si>
  <si>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</si>
  <si>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</si>
  <si>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</si>
  <si>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</si>
  <si>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</si>
  <si>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</si>
  <si>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</si>
  <si>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</si>
  <si>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</si>
  <si>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</si>
  <si>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</si>
  <si>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</si>
  <si>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</si>
  <si>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</si>
  <si>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</si>
  <si>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</si>
  <si>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</si>
  <si>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</si>
  <si>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</si>
  <si>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</si>
  <si>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</si>
  <si>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</si>
  <si>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</si>
  <si>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</si>
  <si>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</si>
  <si>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</si>
  <si>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</si>
  <si>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</si>
  <si>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</si>
  <si>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</si>
  <si>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</si>
  <si>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</si>
  <si>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</si>
  <si>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</si>
  <si>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</si>
  <si>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</si>
  <si>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</si>
  <si>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</si>
  <si>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Aコンベヤ</t>
    <phoneticPr fontId="1"/>
  </si>
  <si>
    <t>Bコンベヤ</t>
    <phoneticPr fontId="1"/>
  </si>
  <si>
    <t>Cコンベヤ</t>
    <phoneticPr fontId="1"/>
  </si>
  <si>
    <t>Lo</t>
    <phoneticPr fontId="1"/>
  </si>
  <si>
    <t>Hi</t>
    <phoneticPr fontId="1"/>
  </si>
  <si>
    <t>内容</t>
    <rPh sb="0" eb="2">
      <t>ナイヨウ</t>
    </rPh>
    <phoneticPr fontId="1"/>
  </si>
  <si>
    <t>ローカルステータス 上流ゾーン 順方向</t>
    <rPh sb="10" eb="12">
      <t>ジョウリュウ</t>
    </rPh>
    <rPh sb="16" eb="19">
      <t>ジュンホウコウ</t>
    </rPh>
    <phoneticPr fontId="1"/>
  </si>
  <si>
    <t>ローカルステータス 上流ゾーン 逆方向</t>
    <rPh sb="16" eb="17">
      <t>ギャク</t>
    </rPh>
    <phoneticPr fontId="1"/>
  </si>
  <si>
    <t>種類</t>
    <rPh sb="0" eb="2">
      <t>シュルイ</t>
    </rPh>
    <phoneticPr fontId="1"/>
  </si>
  <si>
    <t>BIN</t>
    <phoneticPr fontId="1"/>
  </si>
  <si>
    <r>
      <t>"1":ゾーンセンサOFF、モータ停止、</t>
    </r>
    <r>
      <rPr>
        <sz val="8"/>
        <color rgb="FFFF0000"/>
        <rFont val="游ゴシック"/>
        <family val="3"/>
        <charset val="128"/>
        <scheme val="minor"/>
      </rPr>
      <t>"2":ゾーンセンサOFF、上流から発信要求、
"4":モータ動作ゾーンセンサON、下流へ搬送中</t>
    </r>
    <r>
      <rPr>
        <sz val="8"/>
        <color theme="1"/>
        <rFont val="游ゴシック"/>
        <family val="2"/>
        <charset val="128"/>
        <scheme val="minor"/>
      </rPr>
      <t>、"5":ゾーンセンサON、モータ停止、"6":Busy
※2、4はスキャンタイムよっては取り込めない為、使用不可</t>
    </r>
    <rPh sb="62" eb="64">
      <t>カリュウ</t>
    </rPh>
    <rPh sb="65" eb="68">
      <t>ハンソウチュウ</t>
    </rPh>
    <rPh sb="85" eb="87">
      <t>テイシ</t>
    </rPh>
    <rPh sb="113" eb="114">
      <t>ト</t>
    </rPh>
    <rPh sb="121" eb="125">
      <t>シヨウフカ</t>
    </rPh>
    <phoneticPr fontId="1"/>
  </si>
  <si>
    <t>説明</t>
    <rPh sb="0" eb="2">
      <t>セツメイ</t>
    </rPh>
    <phoneticPr fontId="1"/>
  </si>
  <si>
    <t>注意</t>
    <rPh sb="0" eb="2">
      <t>チュウイ</t>
    </rPh>
    <phoneticPr fontId="1"/>
  </si>
  <si>
    <t>入力ワード</t>
    <rPh sb="0" eb="2">
      <t>ニュウリョク</t>
    </rPh>
    <phoneticPr fontId="1"/>
  </si>
  <si>
    <t>ローカルステータス 下流ゾーン 順方向</t>
    <rPh sb="10" eb="12">
      <t>カリュウ</t>
    </rPh>
    <rPh sb="16" eb="19">
      <t>ジュンホウコウ</t>
    </rPh>
    <phoneticPr fontId="1"/>
  </si>
  <si>
    <t>ローカルステータス 下流ゾーン 逆方向</t>
    <rPh sb="10" eb="12">
      <t>カリュウ</t>
    </rPh>
    <rPh sb="16" eb="17">
      <t>ギャク</t>
    </rPh>
    <phoneticPr fontId="1"/>
  </si>
  <si>
    <t>Hiバイトは上流(自分)→上流の下流へ逆転させる動作がある場合に使用される。
通常にはPLCに取り込む際にマスクをかけること。</t>
    <rPh sb="6" eb="8">
      <t>ジョウリュウ</t>
    </rPh>
    <rPh sb="9" eb="11">
      <t>ジブン</t>
    </rPh>
    <rPh sb="13" eb="15">
      <t>ジョウリュウ</t>
    </rPh>
    <rPh sb="16" eb="18">
      <t>カリュウ</t>
    </rPh>
    <rPh sb="19" eb="21">
      <t>ギャクテン</t>
    </rPh>
    <rPh sb="24" eb="26">
      <t>ドウサ</t>
    </rPh>
    <rPh sb="29" eb="31">
      <t>バアイ</t>
    </rPh>
    <rPh sb="32" eb="34">
      <t>シヨウ</t>
    </rPh>
    <rPh sb="39" eb="41">
      <t>ツウジョウ</t>
    </rPh>
    <rPh sb="47" eb="48">
      <t>ト</t>
    </rPh>
    <rPh sb="49" eb="50">
      <t>コ</t>
    </rPh>
    <rPh sb="51" eb="52">
      <t>サイ</t>
    </rPh>
    <phoneticPr fontId="1"/>
  </si>
  <si>
    <t>Hiバイトは下流の上流→下流(自分)へ逆転させる動作がある場合に使用される。
通常にはPLCに取り込む際にマスクをかけること。</t>
    <rPh sb="6" eb="8">
      <t>カリュウ</t>
    </rPh>
    <rPh sb="9" eb="11">
      <t>ジョウリュウ</t>
    </rPh>
    <rPh sb="12" eb="14">
      <t>カリュウ</t>
    </rPh>
    <rPh sb="15" eb="17">
      <t>ジブン</t>
    </rPh>
    <rPh sb="19" eb="21">
      <t>ギャクテン</t>
    </rPh>
    <rPh sb="24" eb="26">
      <t>ドウサ</t>
    </rPh>
    <rPh sb="29" eb="31">
      <t>バアイ</t>
    </rPh>
    <rPh sb="32" eb="34">
      <t>シヨウ</t>
    </rPh>
    <rPh sb="39" eb="41">
      <t>ツウジョウ</t>
    </rPh>
    <rPh sb="47" eb="48">
      <t>ト</t>
    </rPh>
    <rPh sb="49" eb="50">
      <t>コ</t>
    </rPh>
    <rPh sb="51" eb="52">
      <t>サイ</t>
    </rPh>
    <phoneticPr fontId="1"/>
  </si>
  <si>
    <t>到着カウント(上流ゾーン)</t>
    <rPh sb="0" eb="2">
      <t>トウチャク</t>
    </rPh>
    <rPh sb="7" eb="9">
      <t>ジョウリュウ</t>
    </rPh>
    <phoneticPr fontId="1"/>
  </si>
  <si>
    <t>出発カウント(下流ゾーン)</t>
    <rPh sb="0" eb="2">
      <t>シュッパツ</t>
    </rPh>
    <rPh sb="7" eb="9">
      <t>カリュウ</t>
    </rPh>
    <phoneticPr fontId="1"/>
  </si>
  <si>
    <t>ワークがゾーンに到着するたびに1増加。
65535で0にオーバーフロー</t>
    <rPh sb="8" eb="10">
      <t>トウチャク</t>
    </rPh>
    <rPh sb="16" eb="18">
      <t>ゾウカ</t>
    </rPh>
    <phoneticPr fontId="1"/>
  </si>
  <si>
    <t xml:space="preserve">
ワークがゾーンを離れるたびに1増加。
65535で0にオーバーフロー</t>
    <rPh sb="9" eb="10">
      <t>ハナ</t>
    </rPh>
    <phoneticPr fontId="1"/>
  </si>
  <si>
    <t>BIT</t>
    <phoneticPr fontId="1"/>
  </si>
  <si>
    <t>モジュールステータス1(左モータ)</t>
    <rPh sb="12" eb="13">
      <t>ヒダリ</t>
    </rPh>
    <phoneticPr fontId="1"/>
  </si>
  <si>
    <t>モジュールステータス2(右モータ)</t>
    <rPh sb="12" eb="13">
      <t>ミギ</t>
    </rPh>
    <phoneticPr fontId="1"/>
  </si>
  <si>
    <t>現在の上流ゾーントラッキングワード1</t>
    <rPh sb="0" eb="2">
      <t>ゲンザイ</t>
    </rPh>
    <rPh sb="3" eb="5">
      <t>ジョウリュウ</t>
    </rPh>
    <phoneticPr fontId="1"/>
  </si>
  <si>
    <t>現在の上流ゾーントラッキングワード2</t>
    <rPh sb="0" eb="2">
      <t>ゲンザイ</t>
    </rPh>
    <rPh sb="3" eb="5">
      <t>ジョウリュウ</t>
    </rPh>
    <phoneticPr fontId="1"/>
  </si>
  <si>
    <t>現在の下流ゾーントラッキングワード1</t>
    <rPh sb="0" eb="2">
      <t>ゲンザイ</t>
    </rPh>
    <rPh sb="3" eb="5">
      <t>カリュウ</t>
    </rPh>
    <phoneticPr fontId="1"/>
  </si>
  <si>
    <t>現在の下流ゾーントラッキングワード2</t>
    <rPh sb="0" eb="2">
      <t>ゲンザイ</t>
    </rPh>
    <rPh sb="3" eb="5">
      <t>カリュウ</t>
    </rPh>
    <phoneticPr fontId="1"/>
  </si>
  <si>
    <t>上流ゾーン
現在のリリース数</t>
    <rPh sb="0" eb="2">
      <t>ジョウリュウ</t>
    </rPh>
    <rPh sb="6" eb="8">
      <t>ゲンザイ</t>
    </rPh>
    <rPh sb="13" eb="14">
      <t>カズ</t>
    </rPh>
    <phoneticPr fontId="1"/>
  </si>
  <si>
    <t>下流ゾーン
現在のリリース数</t>
    <rPh sb="0" eb="2">
      <t>カリュウ</t>
    </rPh>
    <rPh sb="6" eb="8">
      <t>ゲンザイ</t>
    </rPh>
    <rPh sb="13" eb="14">
      <t>スウ</t>
    </rPh>
    <phoneticPr fontId="1"/>
  </si>
  <si>
    <t>センサ信号</t>
    <rPh sb="3" eb="5">
      <t>シンゴウ</t>
    </rPh>
    <phoneticPr fontId="1"/>
  </si>
  <si>
    <t>予約</t>
    <rPh sb="0" eb="2">
      <t>ヨヤク</t>
    </rPh>
    <phoneticPr fontId="1"/>
  </si>
  <si>
    <t>停止要因</t>
    <rPh sb="0" eb="4">
      <t>テイシヨウイン</t>
    </rPh>
    <phoneticPr fontId="1"/>
  </si>
  <si>
    <t>"0":左Aux I/O、"2":右Aux I/O、"4":左センサ、"6":右センサ、"15":HeatBeat(2秒ｸﾛｯｸ）、その他は予約。</t>
    <phoneticPr fontId="1"/>
  </si>
  <si>
    <t>4:0116</t>
    <phoneticPr fontId="1"/>
  </si>
  <si>
    <t>4:0196</t>
    <phoneticPr fontId="1"/>
  </si>
  <si>
    <t>4:0106</t>
    <phoneticPr fontId="1"/>
  </si>
  <si>
    <t>4:0186</t>
    <phoneticPr fontId="1"/>
  </si>
  <si>
    <t>4:0187</t>
    <phoneticPr fontId="1"/>
  </si>
  <si>
    <t>4:0088</t>
    <phoneticPr fontId="1"/>
  </si>
  <si>
    <t>4:0089</t>
    <phoneticPr fontId="1"/>
  </si>
  <si>
    <t>4:0119</t>
    <phoneticPr fontId="1"/>
  </si>
  <si>
    <t>4:0120</t>
    <phoneticPr fontId="1"/>
  </si>
  <si>
    <t>4:0199</t>
    <phoneticPr fontId="1"/>
  </si>
  <si>
    <t>4:0200</t>
    <phoneticPr fontId="1"/>
  </si>
  <si>
    <t>4:0105</t>
    <phoneticPr fontId="1"/>
  </si>
  <si>
    <t>4:0185</t>
    <phoneticPr fontId="1"/>
  </si>
  <si>
    <t>4:0201</t>
    <phoneticPr fontId="1"/>
  </si>
  <si>
    <t>4:0202</t>
    <phoneticPr fontId="1"/>
  </si>
  <si>
    <t>4:0121</t>
    <phoneticPr fontId="1"/>
  </si>
  <si>
    <t>4:0122</t>
    <phoneticPr fontId="1"/>
  </si>
  <si>
    <t>4:0035</t>
    <phoneticPr fontId="1"/>
  </si>
  <si>
    <t>-</t>
    <phoneticPr fontId="1"/>
  </si>
  <si>
    <t>4:0019</t>
    <phoneticPr fontId="1"/>
  </si>
  <si>
    <t>ﾓｼﾞｭｰﾙ</t>
    <phoneticPr fontId="1"/>
  </si>
  <si>
    <t>局番</t>
    <rPh sb="0" eb="2">
      <t>キョクバン</t>
    </rPh>
    <phoneticPr fontId="1"/>
  </si>
  <si>
    <t>01</t>
    <phoneticPr fontId="1"/>
  </si>
  <si>
    <t>出力ワード</t>
    <rPh sb="0" eb="2">
      <t>シュツリョク</t>
    </rPh>
    <phoneticPr fontId="1"/>
  </si>
  <si>
    <t>4:0132</t>
    <phoneticPr fontId="1"/>
  </si>
  <si>
    <t>指定無</t>
    <rPh sb="0" eb="2">
      <t>シテイ</t>
    </rPh>
    <rPh sb="2" eb="3">
      <t>ナ</t>
    </rPh>
    <phoneticPr fontId="1"/>
  </si>
  <si>
    <t>上流トラッキングワード 書込値 1</t>
    <rPh sb="0" eb="2">
      <t>ジョウリュウ</t>
    </rPh>
    <rPh sb="12" eb="14">
      <t>カキコ</t>
    </rPh>
    <rPh sb="14" eb="15">
      <t>アタイ</t>
    </rPh>
    <phoneticPr fontId="1"/>
  </si>
  <si>
    <t>上流トラッキングワード 書込値 2</t>
    <rPh sb="0" eb="2">
      <t>ジョウリュウ</t>
    </rPh>
    <rPh sb="12" eb="14">
      <t>カキコ</t>
    </rPh>
    <rPh sb="14" eb="15">
      <t>アタイ</t>
    </rPh>
    <phoneticPr fontId="1"/>
  </si>
  <si>
    <t>4:0133</t>
    <phoneticPr fontId="1"/>
  </si>
  <si>
    <t>4:0212</t>
    <phoneticPr fontId="1"/>
  </si>
  <si>
    <t>4:0213</t>
    <phoneticPr fontId="1"/>
  </si>
  <si>
    <t>下流トラッキングワード 書込値 2</t>
    <rPh sb="0" eb="2">
      <t>カリュウ</t>
    </rPh>
    <rPh sb="12" eb="14">
      <t>カキコ</t>
    </rPh>
    <rPh sb="14" eb="15">
      <t>アタイ</t>
    </rPh>
    <phoneticPr fontId="1"/>
  </si>
  <si>
    <t>下流トラッキングワード 書込値 1</t>
    <rPh sb="0" eb="2">
      <t>カリュウ</t>
    </rPh>
    <rPh sb="12" eb="14">
      <t>カキコ</t>
    </rPh>
    <rPh sb="14" eb="15">
      <t>アタイ</t>
    </rPh>
    <phoneticPr fontId="1"/>
  </si>
  <si>
    <t>書込値1、2に0000転送→ﾓｼﾞｭｰﾙ内部のトラッキングデータを更新せず、
そのまま発進する。</t>
    <rPh sb="0" eb="2">
      <t>カキコ</t>
    </rPh>
    <rPh sb="2" eb="3">
      <t>アタイ</t>
    </rPh>
    <rPh sb="11" eb="13">
      <t>テンソウ</t>
    </rPh>
    <rPh sb="20" eb="22">
      <t>ナイブ</t>
    </rPh>
    <rPh sb="33" eb="35">
      <t>コウシン</t>
    </rPh>
    <rPh sb="43" eb="45">
      <t>ハッシン</t>
    </rPh>
    <phoneticPr fontId="1"/>
  </si>
  <si>
    <t>書込値1、2にFFFF転送→ﾓｼﾞｭｰﾙ内部のトラッキングデータを消去して
発進する。</t>
    <rPh sb="33" eb="35">
      <t>ショウキョ</t>
    </rPh>
    <phoneticPr fontId="1"/>
  </si>
  <si>
    <t>4:0104</t>
    <phoneticPr fontId="1"/>
  </si>
  <si>
    <t>4:0184</t>
    <phoneticPr fontId="1"/>
  </si>
  <si>
    <t>ローカル上流ゾーン アキューム制御</t>
    <rPh sb="4" eb="6">
      <t>ジョウリュウ</t>
    </rPh>
    <rPh sb="15" eb="17">
      <t>セイギョ</t>
    </rPh>
    <phoneticPr fontId="1"/>
  </si>
  <si>
    <t>ローカル下流ゾーン アキューム制御</t>
    <rPh sb="4" eb="6">
      <t>カリュウ</t>
    </rPh>
    <rPh sb="15" eb="17">
      <t>セイギョ</t>
    </rPh>
    <phoneticPr fontId="1"/>
  </si>
  <si>
    <t>4:0040</t>
    <phoneticPr fontId="1"/>
  </si>
  <si>
    <t>4:0064</t>
    <phoneticPr fontId="1"/>
  </si>
  <si>
    <t>左モータ速度設定</t>
    <rPh sb="0" eb="1">
      <t>ヒダリ</t>
    </rPh>
    <rPh sb="4" eb="6">
      <t>ソクド</t>
    </rPh>
    <rPh sb="6" eb="8">
      <t>セッテイ</t>
    </rPh>
    <phoneticPr fontId="1"/>
  </si>
  <si>
    <t>右モータ速度設定</t>
    <rPh sb="0" eb="1">
      <t>ミギ</t>
    </rPh>
    <rPh sb="4" eb="6">
      <t>ソクド</t>
    </rPh>
    <rPh sb="6" eb="8">
      <t>セッテイ</t>
    </rPh>
    <phoneticPr fontId="1"/>
  </si>
  <si>
    <t>0に設定しても速度は0で動作せず、速度は変わらない
速度変更後、0を書き込んだ場合、最後に書込んだ設定値で動作する
(ﾓｼﾞｭｰﾙの設定値ではない）</t>
    <rPh sb="2" eb="4">
      <t>セッテイ</t>
    </rPh>
    <rPh sb="7" eb="9">
      <t>ソクド</t>
    </rPh>
    <rPh sb="12" eb="14">
      <t>ドウサ</t>
    </rPh>
    <rPh sb="17" eb="19">
      <t>ソクド</t>
    </rPh>
    <rPh sb="20" eb="21">
      <t>カ</t>
    </rPh>
    <rPh sb="26" eb="28">
      <t>ソクド</t>
    </rPh>
    <rPh sb="28" eb="30">
      <t>ヘンコウ</t>
    </rPh>
    <rPh sb="30" eb="31">
      <t>ゴ</t>
    </rPh>
    <rPh sb="34" eb="35">
      <t>カ</t>
    </rPh>
    <rPh sb="36" eb="37">
      <t>コ</t>
    </rPh>
    <rPh sb="39" eb="41">
      <t>バアイ</t>
    </rPh>
    <rPh sb="42" eb="44">
      <t>サイゴ</t>
    </rPh>
    <rPh sb="45" eb="47">
      <t>カキコ</t>
    </rPh>
    <rPh sb="49" eb="51">
      <t>セッテイ</t>
    </rPh>
    <rPh sb="51" eb="52">
      <t>アタイ</t>
    </rPh>
    <rPh sb="53" eb="55">
      <t>ドウサ</t>
    </rPh>
    <rPh sb="66" eb="69">
      <t>セッテイチ</t>
    </rPh>
    <phoneticPr fontId="1"/>
  </si>
  <si>
    <t>例)K400=400mm/s、40RPM
単位はモジュールに依存</t>
    <rPh sb="0" eb="1">
      <t>レイ</t>
    </rPh>
    <rPh sb="21" eb="23">
      <t>タンイ</t>
    </rPh>
    <rPh sb="30" eb="32">
      <t>イゾン</t>
    </rPh>
    <phoneticPr fontId="1"/>
  </si>
  <si>
    <t>4:0105</t>
    <phoneticPr fontId="1"/>
  </si>
  <si>
    <t>4:0185</t>
    <phoneticPr fontId="1"/>
  </si>
  <si>
    <t>ローカル上流ゾーン アキューム解放</t>
    <rPh sb="15" eb="17">
      <t>カイホウ</t>
    </rPh>
    <phoneticPr fontId="1"/>
  </si>
  <si>
    <t>ローカル下流ゾーン アキューム解放</t>
    <rPh sb="15" eb="17">
      <t>カイホウ</t>
    </rPh>
    <phoneticPr fontId="1"/>
  </si>
  <si>
    <t>4:0104(ローカル上流ゾーン アキューム制御) ビット0=ONの場合に有効
レジスタ値を変更するとこのゾーンにアキュームされたワークを解放する。</t>
    <rPh sb="34" eb="36">
      <t>バアイ</t>
    </rPh>
    <rPh sb="37" eb="39">
      <t>ユウコウ</t>
    </rPh>
    <rPh sb="44" eb="45">
      <t>アタイ</t>
    </rPh>
    <rPh sb="46" eb="48">
      <t>ヘンコウ</t>
    </rPh>
    <rPh sb="69" eb="71">
      <t>カイホウ</t>
    </rPh>
    <phoneticPr fontId="1"/>
  </si>
  <si>
    <t>4:0184(ローカル下流ゾーン アキューム制御) ビット0=ONの場合に有効
レジスタ値を変更するとこのゾーンにアキュームされたワークを解放する。</t>
    <rPh sb="11" eb="12">
      <t>シタ</t>
    </rPh>
    <phoneticPr fontId="1"/>
  </si>
  <si>
    <t>4:0134</t>
    <phoneticPr fontId="1"/>
  </si>
  <si>
    <t>4:0232</t>
    <phoneticPr fontId="1"/>
  </si>
  <si>
    <t>受入許可設定</t>
    <rPh sb="0" eb="2">
      <t>ウケイ</t>
    </rPh>
    <rPh sb="2" eb="6">
      <t>キョカセッテイ</t>
    </rPh>
    <phoneticPr fontId="1"/>
  </si>
  <si>
    <t>排出許可設定</t>
    <rPh sb="0" eb="4">
      <t>ハイシュツキョカ</t>
    </rPh>
    <rPh sb="4" eb="6">
      <t>セッテイ</t>
    </rPh>
    <phoneticPr fontId="1"/>
  </si>
  <si>
    <t>非ConveyLinx制御コンベヤからワークを受け取るときに使用
"K4":受入開始、"K1":トラッキングワード有効</t>
    <rPh sb="0" eb="1">
      <t>ヒ</t>
    </rPh>
    <rPh sb="11" eb="13">
      <t>セイギョ</t>
    </rPh>
    <rPh sb="23" eb="24">
      <t>ウ</t>
    </rPh>
    <rPh sb="25" eb="26">
      <t>ト</t>
    </rPh>
    <rPh sb="30" eb="32">
      <t>シヨウ</t>
    </rPh>
    <rPh sb="38" eb="40">
      <t>ウケイ</t>
    </rPh>
    <rPh sb="40" eb="42">
      <t>カイシ</t>
    </rPh>
    <rPh sb="57" eb="59">
      <t>ユウコウ</t>
    </rPh>
    <phoneticPr fontId="1"/>
  </si>
  <si>
    <t>非ConveyLinx制御コンベヤからワークを排出するときに使用
"K5":ワーク保持、"K1":搬送開始</t>
    <rPh sb="23" eb="25">
      <t>ハイシュツ</t>
    </rPh>
    <rPh sb="41" eb="43">
      <t>ホジ</t>
    </rPh>
    <rPh sb="49" eb="51">
      <t>ハンソウ</t>
    </rPh>
    <rPh sb="51" eb="53">
      <t>カイシ</t>
    </rPh>
    <phoneticPr fontId="1"/>
  </si>
  <si>
    <t>4:0139</t>
    <phoneticPr fontId="1"/>
  </si>
  <si>
    <t>4:0140</t>
    <phoneticPr fontId="1"/>
  </si>
  <si>
    <t>4:0237</t>
    <phoneticPr fontId="1"/>
  </si>
  <si>
    <t>4:0238</t>
    <phoneticPr fontId="1"/>
  </si>
  <si>
    <t>非ConveyLinx制御コンベヤからワークを受け取るときに使用(正転駆動)</t>
    <rPh sb="33" eb="35">
      <t>セイテン</t>
    </rPh>
    <rPh sb="35" eb="37">
      <t>クドウ</t>
    </rPh>
    <phoneticPr fontId="1"/>
  </si>
  <si>
    <t>非ConveyLinx制御コンベヤからワークを受け取るときに使用(正転駆動)</t>
    <phoneticPr fontId="1"/>
  </si>
  <si>
    <t>トラッキングワード設定1(正転)</t>
    <rPh sb="9" eb="11">
      <t>セッテイ</t>
    </rPh>
    <rPh sb="13" eb="15">
      <t>セイテン</t>
    </rPh>
    <phoneticPr fontId="1"/>
  </si>
  <si>
    <t>トラッキングワード設定2(正転)</t>
    <rPh sb="9" eb="11">
      <t>セッテイ</t>
    </rPh>
    <phoneticPr fontId="1"/>
  </si>
  <si>
    <t>トラッキングワード設定1(逆転)</t>
    <rPh sb="9" eb="11">
      <t>セッテイ</t>
    </rPh>
    <rPh sb="13" eb="14">
      <t>ギャク</t>
    </rPh>
    <phoneticPr fontId="1"/>
  </si>
  <si>
    <t>トラッキングワード設定2(逆転)</t>
    <rPh sb="9" eb="11">
      <t>セッテイ</t>
    </rPh>
    <phoneticPr fontId="1"/>
  </si>
  <si>
    <t>指定無</t>
    <phoneticPr fontId="1"/>
  </si>
  <si>
    <t>4:0022</t>
    <phoneticPr fontId="1"/>
  </si>
  <si>
    <t>エラーリセット</t>
    <phoneticPr fontId="1"/>
  </si>
  <si>
    <t>リセットには最低500ミリ秒の間、ONする必要がある</t>
    <rPh sb="6" eb="8">
      <t>サイテイ</t>
    </rPh>
    <rPh sb="13" eb="14">
      <t>ビョウ</t>
    </rPh>
    <rPh sb="15" eb="16">
      <t>アイダ</t>
    </rPh>
    <rPh sb="21" eb="23">
      <t>ヒツヨウ</t>
    </rPh>
    <phoneticPr fontId="1"/>
  </si>
  <si>
    <t>"BIT0=ON":リセットコマンド送信
"BIT0=OFF":リセットコマンドをクリア</t>
    <rPh sb="18" eb="20">
      <t>ソウシン</t>
    </rPh>
    <phoneticPr fontId="1"/>
  </si>
  <si>
    <t>4:0063</t>
    <phoneticPr fontId="1"/>
  </si>
  <si>
    <t>Aux I/O設定</t>
    <rPh sb="7" eb="9">
      <t>セッテイ</t>
    </rPh>
    <phoneticPr fontId="1"/>
  </si>
  <si>
    <t>ON:Aux 出力使用、OFF:入力使用　　　　　
"8":左Aux設定、"9":右Aux設定、"12=ON":左Aux出力ON、"13=ON":右Aux出力ON</t>
    <rPh sb="7" eb="9">
      <t>シュツリョク</t>
    </rPh>
    <rPh sb="9" eb="11">
      <t>シヨウ</t>
    </rPh>
    <rPh sb="16" eb="18">
      <t>ニュウリョク</t>
    </rPh>
    <rPh sb="18" eb="20">
      <t>シヨウ</t>
    </rPh>
    <rPh sb="30" eb="31">
      <t>ヒダリ</t>
    </rPh>
    <rPh sb="34" eb="36">
      <t>セッテイ</t>
    </rPh>
    <rPh sb="41" eb="42">
      <t>ミギ</t>
    </rPh>
    <rPh sb="45" eb="47">
      <t>セッテイ</t>
    </rPh>
    <rPh sb="56" eb="57">
      <t>ヒダリ</t>
    </rPh>
    <rPh sb="60" eb="62">
      <t>シュツリョク</t>
    </rPh>
    <rPh sb="73" eb="74">
      <t>ミギ</t>
    </rPh>
    <rPh sb="77" eb="79">
      <t>シュツリョク</t>
    </rPh>
    <phoneticPr fontId="1"/>
  </si>
  <si>
    <t>4:0020</t>
    <phoneticPr fontId="1"/>
  </si>
  <si>
    <t>コンベヤ停止コマンド</t>
    <rPh sb="4" eb="6">
      <t>テイシ</t>
    </rPh>
    <phoneticPr fontId="1"/>
  </si>
  <si>
    <t>"K0":コマンド無し、"K1":ローカルモジュールの停止グループに停止指令を送信、
"K2":停止指令クリア</t>
    <rPh sb="9" eb="10">
      <t>ナ</t>
    </rPh>
    <rPh sb="27" eb="29">
      <t>テイシ</t>
    </rPh>
    <rPh sb="34" eb="38">
      <t>テイシシレイ</t>
    </rPh>
    <rPh sb="39" eb="41">
      <t>ソウシン</t>
    </rPh>
    <rPh sb="48" eb="52">
      <t>テイシシレイ</t>
    </rPh>
    <phoneticPr fontId="1"/>
  </si>
  <si>
    <t>4:0109</t>
    <phoneticPr fontId="1"/>
  </si>
  <si>
    <t>4:0189</t>
    <phoneticPr fontId="1"/>
  </si>
  <si>
    <t>ローカル上流ゾーン　詰り異常リセット</t>
    <rPh sb="4" eb="6">
      <t>ジョウリュウ</t>
    </rPh>
    <rPh sb="10" eb="11">
      <t>ツマ</t>
    </rPh>
    <rPh sb="12" eb="14">
      <t>イジョウ</t>
    </rPh>
    <phoneticPr fontId="1"/>
  </si>
  <si>
    <t>ローカル下流ゾーン　詰り異常リセット</t>
    <rPh sb="4" eb="6">
      <t>カリュウ</t>
    </rPh>
    <rPh sb="10" eb="11">
      <t>ツマ</t>
    </rPh>
    <rPh sb="12" eb="14">
      <t>イジョウ</t>
    </rPh>
    <phoneticPr fontId="1"/>
  </si>
  <si>
    <t>4:0089(モジュールステータス2)のBIT5がONした時に使用
"BIT0"の立上り微分でリセット送信</t>
    <phoneticPr fontId="1"/>
  </si>
  <si>
    <t>4:0088(モジュールステータス1)のBIT5がONした時に使用
"BIT0"の立上り微分でリセット送信</t>
    <rPh sb="29" eb="30">
      <t>トキ</t>
    </rPh>
    <rPh sb="31" eb="33">
      <t>シヨウ</t>
    </rPh>
    <rPh sb="41" eb="43">
      <t>タチアガ</t>
    </rPh>
    <rPh sb="44" eb="46">
      <t>ビブン</t>
    </rPh>
    <rPh sb="51" eb="53">
      <t>ソウシン</t>
    </rPh>
    <phoneticPr fontId="1"/>
  </si>
  <si>
    <t>4:0365</t>
    <phoneticPr fontId="1"/>
  </si>
  <si>
    <t>4:0375</t>
    <phoneticPr fontId="1"/>
  </si>
  <si>
    <t>適用されるゾーンの数。サブネット内のすべてのゾーンを制御する場合は0</t>
    <rPh sb="0" eb="2">
      <t>テキヨウ</t>
    </rPh>
    <rPh sb="9" eb="10">
      <t>カズ</t>
    </rPh>
    <rPh sb="16" eb="17">
      <t>ナイ</t>
    </rPh>
    <rPh sb="26" eb="28">
      <t>セイギョ</t>
    </rPh>
    <rPh sb="30" eb="32">
      <t>バアイ</t>
    </rPh>
    <phoneticPr fontId="1"/>
  </si>
  <si>
    <t>"K0":通常機能、"K1":ｱｷｭｰﾑｿﾞｰﾝ、"K2":ｿﾞｰﾝの累積、"K3":ｱｷｭｰﾑﾙﾘｰｽﾓｰﾄﾞ、"K4":ﾘﾘｰｽﾓｰﾄﾞﾘｾｯﾄ、"K5"FWD実行</t>
    <rPh sb="5" eb="9">
      <t>ツウジョウキノウ</t>
    </rPh>
    <rPh sb="35" eb="37">
      <t>ルイセキ</t>
    </rPh>
    <rPh sb="82" eb="84">
      <t>ジッコウ</t>
    </rPh>
    <phoneticPr fontId="1"/>
  </si>
  <si>
    <t>"K6":REV実行、"K7"すべてﾒﾝﾃﾅﾝｽﾓｰﾄﾞ、"10"方向をデフォルト(正転)に設定
"K11":方向を逆転に設定</t>
    <rPh sb="8" eb="10">
      <t>ジッコウ</t>
    </rPh>
    <rPh sb="33" eb="35">
      <t>ホウコウ</t>
    </rPh>
    <rPh sb="42" eb="44">
      <t>セイテン</t>
    </rPh>
    <rPh sb="47" eb="48">
      <t xml:space="preserve">
</t>
    </rPh>
    <rPh sb="54" eb="56">
      <t>ホウコウ</t>
    </rPh>
    <rPh sb="56" eb="57">
      <t>ヲ</t>
    </rPh>
    <rPh sb="57" eb="59">
      <t>ギャクテン</t>
    </rPh>
    <rPh sb="59" eb="60">
      <t>ニ</t>
    </rPh>
    <rPh sb="60" eb="62">
      <t>セッテイ</t>
    </rPh>
    <phoneticPr fontId="1"/>
  </si>
  <si>
    <t>4:0387</t>
    <phoneticPr fontId="1"/>
  </si>
  <si>
    <t>予約</t>
    <phoneticPr fontId="1"/>
  </si>
  <si>
    <t>ConveyMerge インターフェース</t>
    <phoneticPr fontId="1"/>
  </si>
  <si>
    <t>"0～3"=K0:先着順、=K1:センター優先、=K2:左側優先、=K3:右側優先
"BIT15"PLC制御有効、"BIT4"センターライン無効、"BIT5"左ライン無効、"BIT6"右ライン無効</t>
    <rPh sb="9" eb="12">
      <t>センチャクジュン</t>
    </rPh>
    <rPh sb="21" eb="23">
      <t>ユウセン</t>
    </rPh>
    <rPh sb="28" eb="29">
      <t>ヒダリ</t>
    </rPh>
    <rPh sb="29" eb="30">
      <t>ガワ</t>
    </rPh>
    <rPh sb="30" eb="32">
      <t>ユウセン</t>
    </rPh>
    <rPh sb="37" eb="39">
      <t>ミギガワ</t>
    </rPh>
    <rPh sb="39" eb="41">
      <t>ユウセン</t>
    </rPh>
    <rPh sb="52" eb="54">
      <t>セイギョ</t>
    </rPh>
    <rPh sb="54" eb="56">
      <t>ユウコウ</t>
    </rPh>
    <rPh sb="70" eb="72">
      <t>ムコウ</t>
    </rPh>
    <rPh sb="79" eb="80">
      <t>ヒダリ</t>
    </rPh>
    <rPh sb="83" eb="85">
      <t>ムコウ</t>
    </rPh>
    <rPh sb="92" eb="93">
      <t>ミギ</t>
    </rPh>
    <rPh sb="96" eb="98">
      <t>ムコウ</t>
    </rPh>
    <phoneticPr fontId="1"/>
  </si>
  <si>
    <t>CC-LINK IE Field Basicアドレスマップ</t>
    <phoneticPr fontId="1"/>
  </si>
  <si>
    <t>DFCI Highワード</t>
    <phoneticPr fontId="1"/>
  </si>
  <si>
    <t>DFCI Lowワード</t>
    <phoneticPr fontId="1"/>
  </si>
  <si>
    <t>DFCI インデックス番号</t>
    <rPh sb="11" eb="13">
      <t>バンゴウ</t>
    </rPh>
    <phoneticPr fontId="1"/>
  </si>
  <si>
    <t>右モータ温度</t>
    <rPh sb="0" eb="1">
      <t>ミギ</t>
    </rPh>
    <rPh sb="4" eb="6">
      <t>オンド</t>
    </rPh>
    <phoneticPr fontId="1"/>
  </si>
  <si>
    <t>左モータ温度</t>
    <rPh sb="0" eb="1">
      <t>ヒダリ</t>
    </rPh>
    <rPh sb="4" eb="6">
      <t>オンド</t>
    </rPh>
    <phoneticPr fontId="1"/>
  </si>
  <si>
    <t>モータ電圧</t>
    <rPh sb="3" eb="5">
      <t>デンアツ</t>
    </rPh>
    <phoneticPr fontId="1"/>
  </si>
  <si>
    <t>右モータ実測(m/sec)*1000</t>
    <rPh sb="0" eb="1">
      <t>ミギ</t>
    </rPh>
    <rPh sb="4" eb="6">
      <t>ジッソク</t>
    </rPh>
    <phoneticPr fontId="1"/>
  </si>
  <si>
    <t>左モータ実測(m/sec)*1000</t>
    <rPh sb="0" eb="1">
      <t>ヒダリ</t>
    </rPh>
    <phoneticPr fontId="1"/>
  </si>
  <si>
    <t>BIN</t>
    <phoneticPr fontId="1"/>
  </si>
  <si>
    <t>"K0":左ﾓｰﾀｴﾗｰ数、"K1":右ﾓｰﾀｴﾗｰ数、"K2":左ﾓｰﾀ稼働時間、"K3":右ﾓｰﾀ稼働時間、"K4":左ﾓｰﾀ電流制限時間、"K5":右ﾓｰﾀ電流制限時間、"K6":左ﾓｰﾀ過熱時間、"K7":右ﾓｰﾀ過熱時間、
"K8":左ﾓｰﾀONOFF回数、"K9":右ﾓｰﾀONOFF回数、"K10":左ﾓｰﾀ過電圧回数、"K11":右ﾓｰﾀ過電圧回数、"K12":左ﾓｰﾀ低電圧回数。"K13":右ﾓｰﾀ低電圧回数</t>
    <rPh sb="5" eb="6">
      <t>ヒダリ</t>
    </rPh>
    <rPh sb="12" eb="13">
      <t>カズ</t>
    </rPh>
    <rPh sb="19" eb="20">
      <t>ミギ</t>
    </rPh>
    <rPh sb="26" eb="27">
      <t>スウ</t>
    </rPh>
    <rPh sb="33" eb="34">
      <t>ヒダリ</t>
    </rPh>
    <rPh sb="37" eb="41">
      <t>カドウジカン</t>
    </rPh>
    <rPh sb="47" eb="48">
      <t>ミギ</t>
    </rPh>
    <rPh sb="51" eb="55">
      <t>カドウジカン</t>
    </rPh>
    <rPh sb="61" eb="62">
      <t>ヒダリ</t>
    </rPh>
    <rPh sb="65" eb="71">
      <t>デンリュウセイゲンジカン</t>
    </rPh>
    <rPh sb="77" eb="78">
      <t>ミギ</t>
    </rPh>
    <rPh sb="81" eb="87">
      <t>デンリュウセイゲンジカン</t>
    </rPh>
    <rPh sb="93" eb="94">
      <t>ヒダリ</t>
    </rPh>
    <rPh sb="97" eb="101">
      <t>カネツジカン</t>
    </rPh>
    <rPh sb="107" eb="108">
      <t>ミギ</t>
    </rPh>
    <rPh sb="111" eb="115">
      <t>カネツジカン</t>
    </rPh>
    <rPh sb="122" eb="123">
      <t>ヒダリ</t>
    </rPh>
    <rPh sb="131" eb="133">
      <t>カイスウ</t>
    </rPh>
    <rPh sb="139" eb="140">
      <t>ミギ</t>
    </rPh>
    <rPh sb="148" eb="150">
      <t>カイスウ</t>
    </rPh>
    <rPh sb="157" eb="158">
      <t>ヒダリ</t>
    </rPh>
    <rPh sb="161" eb="164">
      <t>カデンアツ</t>
    </rPh>
    <rPh sb="164" eb="166">
      <t>カイスウ</t>
    </rPh>
    <rPh sb="173" eb="174">
      <t>ミギ</t>
    </rPh>
    <rPh sb="177" eb="180">
      <t>カデンアツ</t>
    </rPh>
    <rPh sb="180" eb="182">
      <t>カイスウ</t>
    </rPh>
    <rPh sb="189" eb="190">
      <t>ヒダリ</t>
    </rPh>
    <rPh sb="193" eb="196">
      <t>テイデンアツ</t>
    </rPh>
    <rPh sb="196" eb="198">
      <t>カイスウ</t>
    </rPh>
    <rPh sb="205" eb="206">
      <t>ミギ</t>
    </rPh>
    <rPh sb="209" eb="214">
      <t>テイデンアツカイスウ</t>
    </rPh>
    <phoneticPr fontId="1"/>
  </si>
  <si>
    <t>4:0107</t>
    <phoneticPr fontId="1"/>
  </si>
  <si>
    <t>出発カウント(上流ゾーン)</t>
    <phoneticPr fontId="1"/>
  </si>
  <si>
    <t>到着カウント(下流ゾーン)</t>
    <phoneticPr fontId="1"/>
  </si>
  <si>
    <t>"0":ﾓｼﾞｭｰﾙがﾘｾｯﾄされるとON、PLC接続でOFF、"1":予約、"2":過電圧(30V以上)、"3":左ﾓｰﾀｴﾗｰ、"4":EtherNet接続異常、"5":上流ゾーン詰り、"6":左センサ異常、"7":低電圧(18V以下)、
"8":左ﾓｰﾀｻｰﾏﾙ異常、"9":左ﾓｰﾀ過電流、"A":左ﾓｰﾀ短絡、"B":左ﾓｰﾀ未接続、"C":過負荷停止20秒以上、"D":速度低下(10%)、"E":左ﾎｰﾙｾﾝｻｴﾗｰ、"F":モータ使用なし</t>
    <rPh sb="25" eb="27">
      <t>セツゾク</t>
    </rPh>
    <rPh sb="36" eb="38">
      <t>ヨヤク</t>
    </rPh>
    <rPh sb="43" eb="46">
      <t>カデンアツ</t>
    </rPh>
    <rPh sb="50" eb="52">
      <t>イジョウ</t>
    </rPh>
    <rPh sb="58" eb="59">
      <t>ヒダリ</t>
    </rPh>
    <rPh sb="78" eb="80">
      <t>セツゾク</t>
    </rPh>
    <rPh sb="80" eb="82">
      <t>イジョウ</t>
    </rPh>
    <rPh sb="87" eb="89">
      <t>ジョウリュウ</t>
    </rPh>
    <rPh sb="92" eb="93">
      <t>ツマ</t>
    </rPh>
    <rPh sb="99" eb="100">
      <t>ヒダリ</t>
    </rPh>
    <rPh sb="103" eb="105">
      <t>イジョウ</t>
    </rPh>
    <rPh sb="110" eb="113">
      <t>テイデンアツ</t>
    </rPh>
    <rPh sb="117" eb="119">
      <t>イカ</t>
    </rPh>
    <rPh sb="126" eb="127">
      <t>ヒダリ</t>
    </rPh>
    <rPh sb="134" eb="136">
      <t>イジョウ</t>
    </rPh>
    <rPh sb="145" eb="148">
      <t>カデンリュウ</t>
    </rPh>
    <rPh sb="157" eb="159">
      <t>タンラク</t>
    </rPh>
    <rPh sb="168" eb="171">
      <t>ミセツゾク</t>
    </rPh>
    <rPh sb="176" eb="181">
      <t>カフカテイシ</t>
    </rPh>
    <rPh sb="183" eb="184">
      <t>ビョウ</t>
    </rPh>
    <rPh sb="184" eb="186">
      <t>イジョウ</t>
    </rPh>
    <rPh sb="191" eb="195">
      <t>ソクドテイカ</t>
    </rPh>
    <rPh sb="205" eb="206">
      <t>ヒダリ</t>
    </rPh>
    <rPh sb="223" eb="225">
      <t>シヨウ</t>
    </rPh>
    <phoneticPr fontId="1"/>
  </si>
  <si>
    <t>"0":ﾓｼﾞｭｰﾙがﾘｾｯﾄされるとON、PLC接続でOFF、"1":予約、"2":過電圧(30V以上)、"3":右ﾓｰﾀｴﾗｰ、"4":EtherNet接続異常、"5":上流ゾーン詰り、"6":右センサ異常、"7":低電圧(18V以下)、
"8":右ﾓｰﾀｻｰﾏﾙ異常、"9":右ﾓｰﾀ過電流、"A":右ﾓｰﾀ短絡、"B":右ﾓｰﾀ未接続、"C":過負荷停止20秒以上、"D":速度低下(10%)、"E":右ﾎｰﾙｾﾝｻｴﾗｰ、"F":モータ使用なし</t>
    <rPh sb="25" eb="27">
      <t>セツゾク</t>
    </rPh>
    <rPh sb="36" eb="38">
      <t>ヨヤク</t>
    </rPh>
    <rPh sb="43" eb="46">
      <t>カデンアツ</t>
    </rPh>
    <rPh sb="50" eb="52">
      <t>イジョウ</t>
    </rPh>
    <rPh sb="58" eb="59">
      <t>ミギ</t>
    </rPh>
    <rPh sb="78" eb="80">
      <t>セツゾク</t>
    </rPh>
    <rPh sb="80" eb="82">
      <t>イジョウ</t>
    </rPh>
    <rPh sb="87" eb="89">
      <t>ジョウリュウ</t>
    </rPh>
    <rPh sb="92" eb="93">
      <t>ツマ</t>
    </rPh>
    <rPh sb="99" eb="100">
      <t>ミギ</t>
    </rPh>
    <rPh sb="103" eb="105">
      <t>イジョウ</t>
    </rPh>
    <rPh sb="110" eb="113">
      <t>テイデンアツ</t>
    </rPh>
    <rPh sb="117" eb="119">
      <t>イカ</t>
    </rPh>
    <rPh sb="126" eb="127">
      <t>ミギ</t>
    </rPh>
    <rPh sb="134" eb="136">
      <t>イジョウ</t>
    </rPh>
    <rPh sb="141" eb="142">
      <t>ミギ</t>
    </rPh>
    <rPh sb="145" eb="148">
      <t>カデンリュウ</t>
    </rPh>
    <rPh sb="153" eb="154">
      <t>ミギ</t>
    </rPh>
    <rPh sb="157" eb="159">
      <t>タンラク</t>
    </rPh>
    <rPh sb="164" eb="165">
      <t>ミギ</t>
    </rPh>
    <rPh sb="168" eb="171">
      <t>ミセツゾク</t>
    </rPh>
    <rPh sb="176" eb="181">
      <t>カフカテイシ</t>
    </rPh>
    <rPh sb="183" eb="184">
      <t>ビョウ</t>
    </rPh>
    <rPh sb="184" eb="186">
      <t>イジョウ</t>
    </rPh>
    <rPh sb="191" eb="195">
      <t>ソクドテイカ</t>
    </rPh>
    <rPh sb="205" eb="206">
      <t>ミギ</t>
    </rPh>
    <rPh sb="223" eb="225">
      <t>シヨウ</t>
    </rPh>
    <phoneticPr fontId="1"/>
  </si>
  <si>
    <t>リリース カウントを確認するためにPLCで使用できる
リリース アップ出力レジスタの現在の値のコピー</t>
    <phoneticPr fontId="1"/>
  </si>
  <si>
    <t>下流ゾーンから排出された
トラッキングワード 1 の取得（正転時)</t>
    <rPh sb="0" eb="2">
      <t>カリュウ</t>
    </rPh>
    <rPh sb="7" eb="9">
      <t>ハイシュツ</t>
    </rPh>
    <rPh sb="26" eb="28">
      <t>シュトク</t>
    </rPh>
    <rPh sb="29" eb="31">
      <t>セイテン</t>
    </rPh>
    <rPh sb="31" eb="32">
      <t>ジ</t>
    </rPh>
    <phoneticPr fontId="1"/>
  </si>
  <si>
    <t>下流ゾーンから排出された
トラッキングワード 2 の取得（正転時)</t>
    <rPh sb="0" eb="2">
      <t>カリュウ</t>
    </rPh>
    <rPh sb="7" eb="9">
      <t>ハイシュツ</t>
    </rPh>
    <rPh sb="26" eb="28">
      <t>シュトク</t>
    </rPh>
    <rPh sb="29" eb="31">
      <t>セイテン</t>
    </rPh>
    <rPh sb="31" eb="32">
      <t>ジ</t>
    </rPh>
    <phoneticPr fontId="1"/>
  </si>
  <si>
    <t>下流ゾーンから排出された
トラッキングワード 2 の取得（逆転時)</t>
    <rPh sb="0" eb="2">
      <t>カリュウ</t>
    </rPh>
    <rPh sb="7" eb="9">
      <t>ハイシュツ</t>
    </rPh>
    <rPh sb="26" eb="28">
      <t>シュトク</t>
    </rPh>
    <rPh sb="29" eb="31">
      <t>ギャクテン</t>
    </rPh>
    <rPh sb="31" eb="32">
      <t>ジ</t>
    </rPh>
    <phoneticPr fontId="1"/>
  </si>
  <si>
    <t>ローカル コンベアがデフォルトまたは「正転」方向で動作しているときに、
ローカル 下流ゾーンから排出されたばかりのカートンのトラッキング データ ワード #1 (16 ビット整数)</t>
    <rPh sb="19" eb="21">
      <t>セイテン</t>
    </rPh>
    <rPh sb="41" eb="43">
      <t>カリュウ</t>
    </rPh>
    <phoneticPr fontId="1"/>
  </si>
  <si>
    <t>ローカル コンベアがデフォルトまたは「正転」方向で動作しているときに、
ローカル 下流ゾーンから排出されたばかりのカートンのトラッキング データ ワード #2 (16 ビット整数)</t>
    <phoneticPr fontId="1"/>
  </si>
  <si>
    <t>下流ゾーンから排出された
トラッキングワード 1 の取得（逆転時)</t>
    <rPh sb="0" eb="2">
      <t>カリュウ</t>
    </rPh>
    <rPh sb="7" eb="9">
      <t>ハイシュツ</t>
    </rPh>
    <rPh sb="26" eb="28">
      <t>シュトク</t>
    </rPh>
    <rPh sb="29" eb="31">
      <t>ギャクテン</t>
    </rPh>
    <rPh sb="31" eb="32">
      <t>ジ</t>
    </rPh>
    <phoneticPr fontId="1"/>
  </si>
  <si>
    <t>ローカル コンベアが「逆転」方向で動作しているときに、
ローカル 下流ゾーンから排出されたばかりのカートンのトラッキング データ ワード #1 (16 ビット整数)</t>
    <rPh sb="11" eb="12">
      <t>ギャク</t>
    </rPh>
    <phoneticPr fontId="1"/>
  </si>
  <si>
    <t>ローカル コンベアが「逆転」方向で動作しているときに、
ローカル 下流ゾーンから排出されたばかりのカートンのトラッキング データ ワード #2 (16 ビット整数)</t>
    <phoneticPr fontId="1"/>
  </si>
  <si>
    <t>"0～4":予約、"5":別モジュールからの停止、"6":ﾓｼﾞｭｰﾙ通信切断、"7":PLC通信切断、"A":PLCからの停止コマンド、”B～F":停止コマンドにより停止</t>
    <rPh sb="6" eb="8">
      <t>ヨヤク</t>
    </rPh>
    <rPh sb="13" eb="14">
      <t>ベツ</t>
    </rPh>
    <rPh sb="22" eb="24">
      <t>テイシ</t>
    </rPh>
    <rPh sb="35" eb="39">
      <t>ツウシンセツダン</t>
    </rPh>
    <rPh sb="62" eb="64">
      <t>テイシ</t>
    </rPh>
    <rPh sb="75" eb="77">
      <t>テイシ</t>
    </rPh>
    <rPh sb="84" eb="86">
      <t>テイシ</t>
    </rPh>
    <phoneticPr fontId="1"/>
  </si>
  <si>
    <t>ローカル上流ゾーンの方向とアキュームモードの制御
(該当ﾓｼﾞｭｰﾙの上流ゾーンから一括設定)</t>
    <rPh sb="4" eb="6">
      <t>ジョウリュウ</t>
    </rPh>
    <rPh sb="10" eb="12">
      <t>ホウコウ</t>
    </rPh>
    <rPh sb="22" eb="24">
      <t>セイギョ</t>
    </rPh>
    <rPh sb="26" eb="28">
      <t>ガイトウ</t>
    </rPh>
    <rPh sb="35" eb="37">
      <t>ジョウリュウ</t>
    </rPh>
    <rPh sb="42" eb="46">
      <t>イッカツセッテイ</t>
    </rPh>
    <phoneticPr fontId="1"/>
  </si>
  <si>
    <t>ローカル下流ゾーンの方向とアキュームモードの制御
(該当ﾓｼﾞｭｰﾙの下流ゾーンから一括設定)</t>
    <rPh sb="4" eb="6">
      <t>カリュウ</t>
    </rPh>
    <rPh sb="10" eb="12">
      <t>ホウコウ</t>
    </rPh>
    <rPh sb="22" eb="24">
      <t>セイギョ</t>
    </rPh>
    <rPh sb="35" eb="36">
      <t>シタ</t>
    </rPh>
    <phoneticPr fontId="1"/>
  </si>
  <si>
    <t>非ConveyLinx制御コンベヤからワークを受け取るときに使用(逆転駆動)</t>
    <rPh sb="33" eb="35">
      <t>ギャクテン</t>
    </rPh>
    <phoneticPr fontId="1"/>
  </si>
  <si>
    <t>非ConveyLinx制御コンベヤからワークを受け取るときに使用(逆転駆動)</t>
    <phoneticPr fontId="1"/>
  </si>
  <si>
    <t>"0":ローカルゾーンのｱｷｭｰﾑﾓｰﾄﾞを設定、クリア、"8":隣接する上流ゾーンをｱｷｭｰﾑ、"9":ローカルゾーンの到着確認を設定、"10":正転方向のジョグ運転、
"11":逆転方向のジョグ運転、"12":ローカルゾーン起動、"13":メンテナンスモード有効、その他は予約。
下流ゾーンも同様の内容。</t>
    <rPh sb="22" eb="24">
      <t>セッテイ</t>
    </rPh>
    <rPh sb="33" eb="35">
      <t>リンセツ</t>
    </rPh>
    <rPh sb="37" eb="39">
      <t>ジョウリュウ</t>
    </rPh>
    <rPh sb="61" eb="65">
      <t>トウチャクカクニン</t>
    </rPh>
    <rPh sb="66" eb="68">
      <t>セッテイ</t>
    </rPh>
    <rPh sb="74" eb="76">
      <t>セイテン</t>
    </rPh>
    <rPh sb="76" eb="78">
      <t>ホウコウ</t>
    </rPh>
    <rPh sb="82" eb="84">
      <t>ウンテン</t>
    </rPh>
    <rPh sb="91" eb="95">
      <t>ギャクテンホウコウ</t>
    </rPh>
    <rPh sb="99" eb="101">
      <t>ウンテン</t>
    </rPh>
    <rPh sb="114" eb="116">
      <t>キドウ</t>
    </rPh>
    <rPh sb="131" eb="133">
      <t>ユウコウ</t>
    </rPh>
    <rPh sb="136" eb="137">
      <t>タ</t>
    </rPh>
    <rPh sb="138" eb="140">
      <t>ヨヤク</t>
    </rPh>
    <rPh sb="142" eb="144">
      <t>カリュウ</t>
    </rPh>
    <rPh sb="148" eb="150">
      <t>ドウヨウ</t>
    </rPh>
    <rPh sb="151" eb="153">
      <t>ナイヨウ</t>
    </rPh>
    <phoneticPr fontId="1"/>
  </si>
  <si>
    <t>"8"このビットを設定するとﾓｼﾞｭｰﾙから見て上流側の下流ゾーン若しくはローカル上流ゾーンがｱｷｭｰﾑされる。"9":搬送物の到着確認を強制ONするときに使用。
"12"上流からの受入れ要求を内部でONさせ、コンベヤを起動する。"13"ﾒﾝﾃﾅﾝｽﾓｰﾄﾞ中はモータが動かなくなる。</t>
    <rPh sb="9" eb="11">
      <t>セッテイ</t>
    </rPh>
    <rPh sb="22" eb="23">
      <t>ミ</t>
    </rPh>
    <rPh sb="24" eb="27">
      <t>ジョウリュウガワ</t>
    </rPh>
    <rPh sb="28" eb="30">
      <t>カリュウ</t>
    </rPh>
    <rPh sb="33" eb="34">
      <t>モ</t>
    </rPh>
    <rPh sb="41" eb="43">
      <t>ジョウリュウ</t>
    </rPh>
    <rPh sb="60" eb="63">
      <t>ハンソウブツ</t>
    </rPh>
    <rPh sb="64" eb="68">
      <t>トウチャクカクニン</t>
    </rPh>
    <rPh sb="69" eb="71">
      <t>キョウセイ</t>
    </rPh>
    <rPh sb="78" eb="80">
      <t>シヨウ</t>
    </rPh>
    <rPh sb="86" eb="88">
      <t>ジョウリュウ</t>
    </rPh>
    <rPh sb="91" eb="93">
      <t>ウケイ</t>
    </rPh>
    <rPh sb="94" eb="96">
      <t>ヨウキュウ</t>
    </rPh>
    <rPh sb="97" eb="99">
      <t>ナイブ</t>
    </rPh>
    <rPh sb="110" eb="112">
      <t>キドウ</t>
    </rPh>
    <rPh sb="129" eb="130">
      <t>ナカ</t>
    </rPh>
    <rPh sb="135" eb="136">
      <t>ウゴ</t>
    </rPh>
    <phoneticPr fontId="1"/>
  </si>
  <si>
    <t>センサー検出</t>
    <rPh sb="4" eb="6">
      <t>ケンシュツ</t>
    </rPh>
    <phoneticPr fontId="1"/>
  </si>
  <si>
    <t>4:0036</t>
    <phoneticPr fontId="1"/>
  </si>
  <si>
    <t>"0":デバイスを右センサーポートに接続、"1":デバイスを左センサーポートに接続</t>
    <rPh sb="9" eb="10">
      <t>ミギ</t>
    </rPh>
    <rPh sb="18" eb="20">
      <t>セツゾク</t>
    </rPh>
    <rPh sb="30" eb="31">
      <t>ヒダリ</t>
    </rPh>
    <rPh sb="39" eb="41">
      <t>セツゾク</t>
    </rPh>
    <phoneticPr fontId="1"/>
  </si>
  <si>
    <t>4:0024</t>
    <phoneticPr fontId="1"/>
  </si>
  <si>
    <t>モジュール本体電圧</t>
    <rPh sb="5" eb="7">
      <t>ホンタイ</t>
    </rPh>
    <rPh sb="7" eb="9">
      <t>デンアツ</t>
    </rPh>
    <phoneticPr fontId="1"/>
  </si>
  <si>
    <t>単位はmV
例)23500 = 23.5V</t>
    <rPh sb="0" eb="2">
      <t>タンイ</t>
    </rPh>
    <rPh sb="6" eb="7">
      <t>レイ</t>
    </rPh>
    <phoneticPr fontId="1"/>
  </si>
  <si>
    <t>4:0055</t>
    <phoneticPr fontId="1"/>
  </si>
  <si>
    <t>左ﾓｰﾀ電流</t>
    <rPh sb="0" eb="1">
      <t>ヒダリ</t>
    </rPh>
    <rPh sb="4" eb="6">
      <t>デンリュウ</t>
    </rPh>
    <phoneticPr fontId="1"/>
  </si>
  <si>
    <t>単位はmA
例)1900=1.9A</t>
    <rPh sb="0" eb="2">
      <t>タンイ</t>
    </rPh>
    <rPh sb="6" eb="7">
      <t>レイ</t>
    </rPh>
    <phoneticPr fontId="1"/>
  </si>
  <si>
    <t>4:0056</t>
    <phoneticPr fontId="1"/>
  </si>
  <si>
    <t>左ﾓｰﾀ周波数</t>
    <rPh sb="4" eb="7">
      <t>シュウハスウ</t>
    </rPh>
    <phoneticPr fontId="1"/>
  </si>
  <si>
    <t>単位はHz
例)300=300Hz</t>
    <rPh sb="0" eb="2">
      <t>タンイ</t>
    </rPh>
    <rPh sb="6" eb="7">
      <t>レイ</t>
    </rPh>
    <phoneticPr fontId="1"/>
  </si>
  <si>
    <t>4:0057</t>
    <phoneticPr fontId="1"/>
  </si>
  <si>
    <t>モジュール本体の温度</t>
    <rPh sb="5" eb="7">
      <t>ホンタイ</t>
    </rPh>
    <rPh sb="8" eb="10">
      <t>オンド</t>
    </rPh>
    <phoneticPr fontId="1"/>
  </si>
  <si>
    <t>モータの温度</t>
    <rPh sb="4" eb="6">
      <t>オンド</t>
    </rPh>
    <phoneticPr fontId="1"/>
  </si>
  <si>
    <t>4:0058</t>
    <phoneticPr fontId="1"/>
  </si>
  <si>
    <t>左モータステータス</t>
    <phoneticPr fontId="1"/>
  </si>
  <si>
    <t>4:0507</t>
    <phoneticPr fontId="1"/>
  </si>
  <si>
    <t>左モータ実速度</t>
    <rPh sb="4" eb="7">
      <t>ジツソクド</t>
    </rPh>
    <phoneticPr fontId="1"/>
  </si>
  <si>
    <t>"0～13":現在の速度mm/sec、"14"設定速度が最大速度能力を超えている、"15":設定速度が最小速度能力を下回っている。</t>
    <rPh sb="7" eb="9">
      <t>ゲンザイ</t>
    </rPh>
    <rPh sb="10" eb="12">
      <t>ソクド</t>
    </rPh>
    <rPh sb="23" eb="27">
      <t>セッテイソクド</t>
    </rPh>
    <rPh sb="28" eb="34">
      <t>サイダイソクドノウリョク</t>
    </rPh>
    <rPh sb="35" eb="36">
      <t>コ</t>
    </rPh>
    <rPh sb="46" eb="50">
      <t>セッテイソクド</t>
    </rPh>
    <rPh sb="51" eb="57">
      <t>サイショウソクドノウリョク</t>
    </rPh>
    <rPh sb="58" eb="60">
      <t>シタマワ</t>
    </rPh>
    <phoneticPr fontId="1"/>
  </si>
  <si>
    <t>"0～1":ﾓｰﾀ回転ｽﾃｰﾀｽ、"2":ﾃﾞｼﾞﾀﾙﾓｰﾄﾞのﾎﾟｰﾄ、"5":基盤過熱、"6":過電圧、"7":低電圧、"8":過熱、"9":過電流、"10":短絡、"11":ﾓｰﾀ未接続、"12":過負荷、"13":失速、"14":ｾﾝｻｴﾗｰ、"15":ﾓｰﾀ未使用
回転状態ビットON/OFF→00:ﾓｰﾀが作動していない。通常若しくはｻｰﾎﾞﾌﾞﾚｰｷﾓｰﾄﾞ適用。01:CCW方向に回転。10:CW方向に回転。11:ﾓｰﾀが作動していない。フリーブレーキモード適用中。</t>
    <rPh sb="9" eb="11">
      <t>カイテン</t>
    </rPh>
    <rPh sb="41" eb="45">
      <t>キバンカネツ</t>
    </rPh>
    <rPh sb="50" eb="53">
      <t>カデンアツ</t>
    </rPh>
    <rPh sb="58" eb="61">
      <t>テイデンアツ</t>
    </rPh>
    <rPh sb="73" eb="76">
      <t>カデンリュウ</t>
    </rPh>
    <rPh sb="82" eb="84">
      <t>タンラク</t>
    </rPh>
    <rPh sb="93" eb="96">
      <t>ミセツゾク</t>
    </rPh>
    <rPh sb="103" eb="105">
      <t>フカ</t>
    </rPh>
    <rPh sb="111" eb="113">
      <t>シッソク</t>
    </rPh>
    <rPh sb="134" eb="137">
      <t>ミシヨウ</t>
    </rPh>
    <rPh sb="138" eb="142">
      <t>カイテンジョウタイ</t>
    </rPh>
    <rPh sb="159" eb="161">
      <t>サドウ</t>
    </rPh>
    <rPh sb="167" eb="169">
      <t>ツウジョウ</t>
    </rPh>
    <rPh sb="169" eb="170">
      <t>モ</t>
    </rPh>
    <rPh sb="186" eb="188">
      <t>テキヨウ</t>
    </rPh>
    <rPh sb="195" eb="197">
      <t>ホウコウ</t>
    </rPh>
    <rPh sb="198" eb="200">
      <t>カイテン</t>
    </rPh>
    <rPh sb="206" eb="208">
      <t>ホウコウ</t>
    </rPh>
    <rPh sb="209" eb="211">
      <t>カイテン</t>
    </rPh>
    <rPh sb="219" eb="221">
      <t>サドウ</t>
    </rPh>
    <rPh sb="237" eb="239">
      <t>テキヨウ</t>
    </rPh>
    <rPh sb="239" eb="240">
      <t>ナカ</t>
    </rPh>
    <phoneticPr fontId="1"/>
  </si>
  <si>
    <t>右ﾓｰﾀ電流</t>
    <rPh sb="0" eb="1">
      <t>ミギ</t>
    </rPh>
    <rPh sb="4" eb="6">
      <t>デンリュウ</t>
    </rPh>
    <phoneticPr fontId="1"/>
  </si>
  <si>
    <t>右ﾓｰﾀ周波数</t>
    <rPh sb="0" eb="1">
      <t>ミギ</t>
    </rPh>
    <rPh sb="4" eb="7">
      <t>シュウハスウ</t>
    </rPh>
    <phoneticPr fontId="1"/>
  </si>
  <si>
    <t>右モータステータス</t>
    <rPh sb="0" eb="1">
      <t>ミギ</t>
    </rPh>
    <phoneticPr fontId="1"/>
  </si>
  <si>
    <t>右モータ実速度</t>
    <rPh sb="0" eb="1">
      <t>ミギ</t>
    </rPh>
    <rPh sb="4" eb="7">
      <t>ジツソクド</t>
    </rPh>
    <phoneticPr fontId="1"/>
  </si>
  <si>
    <t>4:0079</t>
    <phoneticPr fontId="1"/>
  </si>
  <si>
    <t>4:0080</t>
    <phoneticPr fontId="1"/>
  </si>
  <si>
    <t>4:0081</t>
    <phoneticPr fontId="1"/>
  </si>
  <si>
    <t>4:0082</t>
    <phoneticPr fontId="1"/>
  </si>
  <si>
    <t>4:0508</t>
    <phoneticPr fontId="1"/>
  </si>
  <si>
    <t>4:0060</t>
    <phoneticPr fontId="1"/>
  </si>
  <si>
    <t>左モータポート
デジタルI/O ステータス</t>
    <rPh sb="0" eb="1">
      <t>ヒダリ</t>
    </rPh>
    <phoneticPr fontId="1"/>
  </si>
  <si>
    <t>4:0084</t>
    <phoneticPr fontId="1"/>
  </si>
  <si>
    <t>"12":出力での短絡エラー、"14":過電流、1Aを超える電流を検知</t>
    <rPh sb="5" eb="7">
      <t>シュツリョク</t>
    </rPh>
    <rPh sb="9" eb="11">
      <t>タンラク</t>
    </rPh>
    <rPh sb="20" eb="23">
      <t>カデンリュウ</t>
    </rPh>
    <rPh sb="27" eb="28">
      <t>コ</t>
    </rPh>
    <rPh sb="30" eb="32">
      <t>デンリュウ</t>
    </rPh>
    <rPh sb="33" eb="35">
      <t>ケンチ</t>
    </rPh>
    <phoneticPr fontId="1"/>
  </si>
  <si>
    <t>"12":出力での短絡エラー、"14":過電流、1Aを超える電流を検知</t>
    <phoneticPr fontId="1"/>
  </si>
  <si>
    <t>右モータポート
デジタルI/O ステータス</t>
    <phoneticPr fontId="1"/>
  </si>
  <si>
    <t>ローカル上流ゾーン ステータス</t>
    <rPh sb="4" eb="6">
      <t>ジョウリュウ</t>
    </rPh>
    <phoneticPr fontId="1"/>
  </si>
  <si>
    <t>"1":ゾーンセンサOFF、モータ停止、"2":ゾーンセンサOFF、モータ動作、上流から発信要求、
"4":ゾーンセンサON、下流へ搬送中、"5":ゾーンセンサON、モータ停止、"6":Busy</t>
    <phoneticPr fontId="1"/>
  </si>
  <si>
    <t>ローカル下流ゾーン ステータス</t>
    <rPh sb="4" eb="5">
      <t>シタ</t>
    </rPh>
    <phoneticPr fontId="1"/>
  </si>
  <si>
    <t>隣接する上流側モジュールの下流ゾーンから排出された
トラッキングワード#1(16ビット整数)</t>
    <rPh sb="0" eb="2">
      <t>リンセツ</t>
    </rPh>
    <rPh sb="4" eb="7">
      <t>ジョウリュウガワ</t>
    </rPh>
    <rPh sb="13" eb="15">
      <t>カリュウ</t>
    </rPh>
    <rPh sb="20" eb="22">
      <t>ハイシュツ</t>
    </rPh>
    <rPh sb="43" eb="45">
      <t>セイスウ</t>
    </rPh>
    <phoneticPr fontId="1"/>
  </si>
  <si>
    <t>隣接する上流側モジュールの下流ゾーンから排出された
トラッキングワード#2(16ビット整数)</t>
    <phoneticPr fontId="1"/>
  </si>
  <si>
    <t>4:0062</t>
    <phoneticPr fontId="1"/>
  </si>
  <si>
    <t>4:0086</t>
    <phoneticPr fontId="1"/>
  </si>
  <si>
    <t>4:0011</t>
    <phoneticPr fontId="1"/>
  </si>
  <si>
    <t>4:0016</t>
    <phoneticPr fontId="1"/>
  </si>
  <si>
    <t>左モータサーボ位置</t>
    <rPh sb="0" eb="1">
      <t>ヒダリ</t>
    </rPh>
    <rPh sb="7" eb="9">
      <t>イチ</t>
    </rPh>
    <phoneticPr fontId="1"/>
  </si>
  <si>
    <t>右モータサーボ位置</t>
    <rPh sb="7" eb="9">
      <t>イチ</t>
    </rPh>
    <phoneticPr fontId="1"/>
  </si>
  <si>
    <t>左モータサーボステータス</t>
    <rPh sb="0" eb="1">
      <t>ヒダリ</t>
    </rPh>
    <phoneticPr fontId="1"/>
  </si>
  <si>
    <t>右モータサーボステータス</t>
    <phoneticPr fontId="1"/>
  </si>
  <si>
    <t>「0」位置に対する左モーターの現在の位置を示す符号付き整数値</t>
    <phoneticPr fontId="1"/>
  </si>
  <si>
    <t>「0」位置に対する右モーターの現在の位置を示す符号付き整数値</t>
    <phoneticPr fontId="1"/>
  </si>
  <si>
    <t>"0":ON 最後のサーボ処理実行コマンド完了、OFF ｻｰﾎﾞコマンド処理中、"1":サーボリセットステータス、"2":サーボコマンドステータス</t>
    <rPh sb="7" eb="9">
      <t>サイゴ</t>
    </rPh>
    <rPh sb="13" eb="15">
      <t>ショリ</t>
    </rPh>
    <rPh sb="15" eb="17">
      <t>ジッコウ</t>
    </rPh>
    <rPh sb="21" eb="23">
      <t>カンリョウ</t>
    </rPh>
    <rPh sb="36" eb="39">
      <t>ショリチュウ</t>
    </rPh>
    <phoneticPr fontId="1"/>
  </si>
  <si>
    <t>左モータポート デジタル制御設定</t>
    <rPh sb="0" eb="1">
      <t>ヒダリ</t>
    </rPh>
    <rPh sb="12" eb="14">
      <t>セイギョ</t>
    </rPh>
    <rPh sb="14" eb="16">
      <t>セッテイ</t>
    </rPh>
    <phoneticPr fontId="1"/>
  </si>
  <si>
    <t>"0":予約済、"1"モータポートピン4に通電、"02":モータポートピン3に通電、"3～14":予約、
"15":デジタル出力イネーブル、OFF=モータ制御として使用、ON=デジタル出力として使用</t>
    <rPh sb="4" eb="7">
      <t>ヨヤクスミ</t>
    </rPh>
    <rPh sb="21" eb="23">
      <t>ツウデン</t>
    </rPh>
    <rPh sb="39" eb="41">
      <t>ツウデン</t>
    </rPh>
    <rPh sb="49" eb="51">
      <t>ヨヤク</t>
    </rPh>
    <rPh sb="62" eb="64">
      <t>シュツリョク</t>
    </rPh>
    <rPh sb="77" eb="79">
      <t>セイギョ</t>
    </rPh>
    <rPh sb="82" eb="84">
      <t>シヨウ</t>
    </rPh>
    <rPh sb="92" eb="94">
      <t>シュツリョク</t>
    </rPh>
    <rPh sb="97" eb="99">
      <t>シヨウ</t>
    </rPh>
    <phoneticPr fontId="1"/>
  </si>
  <si>
    <t>4:0048</t>
    <phoneticPr fontId="1"/>
  </si>
  <si>
    <t>右モータポート デジタル制御設定</t>
    <rPh sb="0" eb="1">
      <t>ミギ</t>
    </rPh>
    <rPh sb="12" eb="14">
      <t>セイギョ</t>
    </rPh>
    <rPh sb="14" eb="16">
      <t>セッテイ</t>
    </rPh>
    <phoneticPr fontId="1"/>
  </si>
  <si>
    <t>4:0037</t>
    <phoneticPr fontId="1"/>
  </si>
  <si>
    <t>センサーポート デジタル制御設定</t>
    <rPh sb="12" eb="16">
      <t>セイギョセッテイ</t>
    </rPh>
    <phoneticPr fontId="1"/>
  </si>
  <si>
    <t>"0":ON=左ピン2をオン、OFF=左ピン2をオフ、"1":右ピン2、"2～3":予約、"5":ON=左ピン2を出力として使用、OFF=入力として使用、"6":右ピン2を出力として使用、OFF=入力として使用
"7～15":予約</t>
    <rPh sb="7" eb="8">
      <t>ヒダリ</t>
    </rPh>
    <rPh sb="19" eb="20">
      <t>ヒダリ</t>
    </rPh>
    <rPh sb="31" eb="32">
      <t>ミギ</t>
    </rPh>
    <rPh sb="42" eb="44">
      <t>ヨヤク</t>
    </rPh>
    <rPh sb="52" eb="53">
      <t>ヒダリ</t>
    </rPh>
    <rPh sb="57" eb="59">
      <t>シュツリョク</t>
    </rPh>
    <rPh sb="62" eb="64">
      <t>シヨウ</t>
    </rPh>
    <rPh sb="69" eb="71">
      <t>ニュウリョク</t>
    </rPh>
    <rPh sb="74" eb="76">
      <t>シヨウ</t>
    </rPh>
    <rPh sb="81" eb="82">
      <t>ミギ</t>
    </rPh>
    <rPh sb="113" eb="115">
      <t>ヨヤク</t>
    </rPh>
    <phoneticPr fontId="1"/>
  </si>
  <si>
    <t>4:0260</t>
    <phoneticPr fontId="1"/>
  </si>
  <si>
    <t>左モータ RUN/リバース</t>
    <rPh sb="0" eb="1">
      <t>ヒダリ</t>
    </rPh>
    <phoneticPr fontId="1"/>
  </si>
  <si>
    <t>"0":ON=実行コマンド、OFF=停止コマンド、"8":ON=逆転方向、OFF=正転方向</t>
    <rPh sb="7" eb="9">
      <t>ジッコウ</t>
    </rPh>
    <rPh sb="18" eb="20">
      <t>テイシ</t>
    </rPh>
    <rPh sb="32" eb="36">
      <t>ギャクテンホウコウ</t>
    </rPh>
    <rPh sb="41" eb="45">
      <t>セイテンホウコウ</t>
    </rPh>
    <phoneticPr fontId="1"/>
  </si>
  <si>
    <t>4:0261</t>
    <phoneticPr fontId="1"/>
  </si>
  <si>
    <t>左モータ ブレーキ方式</t>
    <rPh sb="0" eb="1">
      <t>ヒダリ</t>
    </rPh>
    <rPh sb="9" eb="11">
      <t>ホウシキ</t>
    </rPh>
    <phoneticPr fontId="1"/>
  </si>
  <si>
    <t>"K1";標準ブレーキ方式、"K2";フリー、"K3":サーボブレーキ方式、"K4"連続トルクを使用、"K0"最後に入力された値、若しくは最後に構成された値を維持。</t>
    <rPh sb="5" eb="7">
      <t>ヒョウジュン</t>
    </rPh>
    <rPh sb="11" eb="13">
      <t>ホウシキ</t>
    </rPh>
    <rPh sb="35" eb="37">
      <t>ホウシキ</t>
    </rPh>
    <rPh sb="42" eb="44">
      <t>レンゾク</t>
    </rPh>
    <rPh sb="48" eb="50">
      <t>シヨウ</t>
    </rPh>
    <rPh sb="55" eb="57">
      <t>サイゴ</t>
    </rPh>
    <rPh sb="58" eb="60">
      <t>ニュウリョク</t>
    </rPh>
    <rPh sb="63" eb="64">
      <t>アタイ</t>
    </rPh>
    <rPh sb="65" eb="66">
      <t>モ</t>
    </rPh>
    <rPh sb="69" eb="71">
      <t>サイゴ</t>
    </rPh>
    <rPh sb="72" eb="74">
      <t>コウセイ</t>
    </rPh>
    <rPh sb="77" eb="78">
      <t>アタイ</t>
    </rPh>
    <rPh sb="79" eb="81">
      <t>イジ</t>
    </rPh>
    <phoneticPr fontId="1"/>
  </si>
  <si>
    <t>4:0262</t>
    <phoneticPr fontId="1"/>
  </si>
  <si>
    <t>左モータ スレーブモード</t>
    <rPh sb="0" eb="1">
      <t>ヒダリ</t>
    </rPh>
    <phoneticPr fontId="1"/>
  </si>
  <si>
    <t>"K0":無視、"K1"スレーブモードオフ(左モータを右から独立して制御)、"K2":スレーブモードオン(右モータに連動)</t>
    <rPh sb="5" eb="7">
      <t>ムシ</t>
    </rPh>
    <rPh sb="22" eb="23">
      <t>ヒダリ</t>
    </rPh>
    <rPh sb="27" eb="28">
      <t>ミギ</t>
    </rPh>
    <rPh sb="30" eb="32">
      <t>ドクリツ</t>
    </rPh>
    <rPh sb="34" eb="36">
      <t>セイギョ</t>
    </rPh>
    <rPh sb="53" eb="54">
      <t>ミギ</t>
    </rPh>
    <rPh sb="58" eb="60">
      <t>レンドウ</t>
    </rPh>
    <phoneticPr fontId="1"/>
  </si>
  <si>
    <t>4:0043</t>
    <phoneticPr fontId="1"/>
  </si>
  <si>
    <t>左モータ加速設定</t>
    <rPh sb="0" eb="1">
      <t>ヒダリ</t>
    </rPh>
    <rPh sb="4" eb="6">
      <t>カソク</t>
    </rPh>
    <rPh sb="6" eb="8">
      <t>セッテイ</t>
    </rPh>
    <phoneticPr fontId="1"/>
  </si>
  <si>
    <t>0に設定しても加速度は変わらない
速度変更後、0を書き込んだ場合、最後に書込んだ設定値で動作する
(ﾓｼﾞｭｰﾙの設定値ではない）</t>
    <rPh sb="7" eb="10">
      <t>カソクド</t>
    </rPh>
    <phoneticPr fontId="1"/>
  </si>
  <si>
    <t>0に設定して減速度は変わらない
速度変更後、0を書き込んだ場合、最後に書込んだ設定値で動作する
(ﾓｼﾞｭｰﾙの設定値ではない）</t>
    <rPh sb="6" eb="8">
      <t>ゲンソク</t>
    </rPh>
    <rPh sb="8" eb="9">
      <t>ド</t>
    </rPh>
    <phoneticPr fontId="1"/>
  </si>
  <si>
    <t>4:0044</t>
    <phoneticPr fontId="1"/>
  </si>
  <si>
    <t>左モータ減速設定</t>
    <rPh sb="4" eb="6">
      <t>ゲンソク</t>
    </rPh>
    <phoneticPr fontId="1"/>
  </si>
  <si>
    <t>例)K400=400mm/s、40RPM
単位はモジュールに依存(パルスローラはmm/s)</t>
    <rPh sb="0" eb="1">
      <t>レイ</t>
    </rPh>
    <rPh sb="21" eb="23">
      <t>タンイ</t>
    </rPh>
    <rPh sb="30" eb="32">
      <t>イゾン</t>
    </rPh>
    <phoneticPr fontId="1"/>
  </si>
  <si>
    <t>加速範囲 30～10000
単位はmm</t>
    <rPh sb="0" eb="4">
      <t>カソクハンイ</t>
    </rPh>
    <rPh sb="14" eb="16">
      <t>タンイ</t>
    </rPh>
    <phoneticPr fontId="1"/>
  </si>
  <si>
    <t>減速範囲 0～10000
単位はmm</t>
    <rPh sb="0" eb="2">
      <t>ゲンソク</t>
    </rPh>
    <phoneticPr fontId="1"/>
  </si>
  <si>
    <t>4:0270</t>
    <phoneticPr fontId="1"/>
  </si>
  <si>
    <t>右モータ RUN/リバース</t>
    <rPh sb="0" eb="1">
      <t>ミギ</t>
    </rPh>
    <phoneticPr fontId="1"/>
  </si>
  <si>
    <t>右モータ ブレーキ方式</t>
    <rPh sb="0" eb="1">
      <t>ミギ</t>
    </rPh>
    <rPh sb="9" eb="11">
      <t>ホウシキ</t>
    </rPh>
    <phoneticPr fontId="1"/>
  </si>
  <si>
    <t>右モータ スレーブモード</t>
    <rPh sb="0" eb="1">
      <t>ミギ</t>
    </rPh>
    <phoneticPr fontId="1"/>
  </si>
  <si>
    <t>右モータ加速設定</t>
    <rPh sb="0" eb="1">
      <t>ミギ</t>
    </rPh>
    <rPh sb="4" eb="6">
      <t>カソク</t>
    </rPh>
    <rPh sb="6" eb="8">
      <t>セッテイ</t>
    </rPh>
    <phoneticPr fontId="1"/>
  </si>
  <si>
    <t>右モータ減速設定</t>
    <rPh sb="0" eb="1">
      <t>ミギ</t>
    </rPh>
    <rPh sb="4" eb="6">
      <t>ゲンソク</t>
    </rPh>
    <phoneticPr fontId="1"/>
  </si>
  <si>
    <t>4:0271</t>
    <phoneticPr fontId="1"/>
  </si>
  <si>
    <t>4:0272</t>
    <phoneticPr fontId="1"/>
  </si>
  <si>
    <t>"K0":無視、"K1"スレーブモードオフ(右モータを左から独立して制御)、"K2":スレーブモードオン(左モータに連動)、"K3":スレーブモードオン(右は左モータと反対方向に動作)</t>
    <rPh sb="5" eb="7">
      <t>ムシ</t>
    </rPh>
    <rPh sb="22" eb="23">
      <t>ミギ</t>
    </rPh>
    <rPh sb="27" eb="28">
      <t>ヒダリ</t>
    </rPh>
    <rPh sb="30" eb="32">
      <t>ドクリツ</t>
    </rPh>
    <rPh sb="34" eb="36">
      <t>セイギョ</t>
    </rPh>
    <rPh sb="53" eb="54">
      <t>ヒダリ</t>
    </rPh>
    <rPh sb="58" eb="60">
      <t>レンドウ</t>
    </rPh>
    <rPh sb="77" eb="78">
      <t>ミギ</t>
    </rPh>
    <rPh sb="79" eb="80">
      <t>ヒダリ</t>
    </rPh>
    <rPh sb="84" eb="88">
      <t>ハンタイホウコウ</t>
    </rPh>
    <rPh sb="89" eb="91">
      <t>ドウサ</t>
    </rPh>
    <phoneticPr fontId="1"/>
  </si>
  <si>
    <t>4:0067</t>
    <phoneticPr fontId="1"/>
  </si>
  <si>
    <t>4:0068</t>
    <phoneticPr fontId="1"/>
  </si>
  <si>
    <t>自モジュールのステータスを
下流モジュールの(4:0196)へ書込むアドレス</t>
    <rPh sb="0" eb="1">
      <t>ジ</t>
    </rPh>
    <rPh sb="14" eb="16">
      <t>カリュウ</t>
    </rPh>
    <rPh sb="31" eb="33">
      <t>カキコ</t>
    </rPh>
    <phoneticPr fontId="1"/>
  </si>
  <si>
    <t>"4":下流モジュールの「ローカル上流ゾーン」へ起動指示を出す。
"1":排出完了信号。また下流モジュールへワークが到着した際に自モジュールの
トラッキングデータ(4:0201、4:0202）を受け入れる様、指示を出す。</t>
    <rPh sb="4" eb="6">
      <t>カリュウ</t>
    </rPh>
    <rPh sb="17" eb="19">
      <t>ジョウリュウ</t>
    </rPh>
    <rPh sb="24" eb="26">
      <t>キドウ</t>
    </rPh>
    <rPh sb="26" eb="28">
      <t>シジ</t>
    </rPh>
    <rPh sb="29" eb="30">
      <t>ダ</t>
    </rPh>
    <rPh sb="37" eb="41">
      <t>ハイシュツカンリョウ</t>
    </rPh>
    <rPh sb="41" eb="43">
      <t>シンゴウ</t>
    </rPh>
    <rPh sb="46" eb="48">
      <t>カリュウ</t>
    </rPh>
    <rPh sb="58" eb="60">
      <t>トウチャク</t>
    </rPh>
    <rPh sb="62" eb="63">
      <t>サイ</t>
    </rPh>
    <rPh sb="64" eb="65">
      <t>ジ</t>
    </rPh>
    <rPh sb="97" eb="98">
      <t>ウ</t>
    </rPh>
    <rPh sb="99" eb="100">
      <t>イ</t>
    </rPh>
    <rPh sb="102" eb="103">
      <t>ヨウ</t>
    </rPh>
    <rPh sb="104" eb="106">
      <t>シジ</t>
    </rPh>
    <rPh sb="107" eb="108">
      <t>ダ</t>
    </rPh>
    <phoneticPr fontId="1"/>
  </si>
  <si>
    <t>上流モジュール(4:0116)への
指示を書込むアドレス</t>
    <rPh sb="0" eb="2">
      <t>ジョウリュウ</t>
    </rPh>
    <rPh sb="18" eb="20">
      <t>シジ</t>
    </rPh>
    <rPh sb="21" eb="23">
      <t>カキコ</t>
    </rPh>
    <phoneticPr fontId="1"/>
  </si>
  <si>
    <t>"5":上流モジュールの「ローカル下流ゾーン」へ到着したワークをアキュームする様、指示を出す。
"1":上流モジュールの「ローカル下流ゾーン」へ到着したワークを排出する様、指示を出す。</t>
    <rPh sb="4" eb="6">
      <t>ジョウリュウ</t>
    </rPh>
    <rPh sb="17" eb="19">
      <t>カリュウ</t>
    </rPh>
    <rPh sb="24" eb="26">
      <t>トウチャク</t>
    </rPh>
    <rPh sb="39" eb="40">
      <t>ヨウ</t>
    </rPh>
    <rPh sb="41" eb="43">
      <t>シジ</t>
    </rPh>
    <rPh sb="44" eb="45">
      <t>ダ</t>
    </rPh>
    <rPh sb="52" eb="54">
      <t>ジョウリュウ</t>
    </rPh>
    <rPh sb="65" eb="67">
      <t>カリュウ</t>
    </rPh>
    <rPh sb="72" eb="74">
      <t>トウチャク</t>
    </rPh>
    <rPh sb="80" eb="82">
      <t>ハイシュツ</t>
    </rPh>
    <rPh sb="84" eb="85">
      <t>ヨウ</t>
    </rPh>
    <rPh sb="86" eb="88">
      <t>シジ</t>
    </rPh>
    <rPh sb="89" eb="90">
      <t>ダ</t>
    </rPh>
    <phoneticPr fontId="1"/>
  </si>
  <si>
    <t>ディスチャージ
トラッキングワード#1</t>
    <phoneticPr fontId="1"/>
  </si>
  <si>
    <t>ディスチャージ
トラッキングワード#2</t>
    <phoneticPr fontId="1"/>
  </si>
  <si>
    <t>「PLC I/Oモード」に設定された自モジュールが下流に接続されたConvyLinxモジュールへデータを
渡す必要がある場合に使用する。
※1と組み合わせて使用</t>
    <rPh sb="13" eb="15">
      <t>セッテイ</t>
    </rPh>
    <rPh sb="18" eb="19">
      <t>ジ</t>
    </rPh>
    <rPh sb="25" eb="27">
      <t>カリュウ</t>
    </rPh>
    <rPh sb="28" eb="30">
      <t>セツゾク</t>
    </rPh>
    <rPh sb="53" eb="54">
      <t>ワタ</t>
    </rPh>
    <rPh sb="55" eb="57">
      <t>ヒツヨウ</t>
    </rPh>
    <rPh sb="60" eb="62">
      <t>バアイ</t>
    </rPh>
    <rPh sb="63" eb="65">
      <t>シヨウ</t>
    </rPh>
    <rPh sb="72" eb="73">
      <t>ク</t>
    </rPh>
    <rPh sb="74" eb="75">
      <t>ア</t>
    </rPh>
    <rPh sb="78" eb="80">
      <t>シヨウ</t>
    </rPh>
    <phoneticPr fontId="1"/>
  </si>
  <si>
    <t>-
※1</t>
    <phoneticPr fontId="1"/>
  </si>
  <si>
    <t>「PLC I/Oモード」に設定された自モジュールが下流に接続されたConvyLinxモジュールへデータを
渡す必要がある場合に使用する。
※1と組み合わせて使用</t>
    <phoneticPr fontId="1"/>
  </si>
  <si>
    <t>4:0034</t>
    <phoneticPr fontId="1"/>
  </si>
  <si>
    <t>センサーポート 入力信号条件マスク</t>
    <rPh sb="8" eb="12">
      <t>ニュウリョクシンゴウ</t>
    </rPh>
    <rPh sb="12" eb="14">
      <t>ジョウケン</t>
    </rPh>
    <phoneticPr fontId="1"/>
  </si>
  <si>
    <t>BIT</t>
    <phoneticPr fontId="1"/>
  </si>
  <si>
    <t>"00":左センサポート Aux(ピン2)、"02":右センサポート Aux(ピン2)、
"04":左センサポート信号(ピン4)、"06":右センサポート 信号(ピン4)</t>
    <rPh sb="5" eb="6">
      <t>ヒダリ</t>
    </rPh>
    <rPh sb="27" eb="28">
      <t>ミギ</t>
    </rPh>
    <rPh sb="50" eb="51">
      <t>ヒダリ</t>
    </rPh>
    <rPh sb="57" eb="59">
      <t>シンゴウ</t>
    </rPh>
    <rPh sb="70" eb="71">
      <t>ミギ</t>
    </rPh>
    <rPh sb="78" eb="80">
      <t>シンゴウ</t>
    </rPh>
    <phoneticPr fontId="1"/>
  </si>
  <si>
    <t>4:0008</t>
    <phoneticPr fontId="1"/>
  </si>
  <si>
    <t>左モータ サーボ指令値</t>
    <rPh sb="8" eb="10">
      <t>シレイ</t>
    </rPh>
    <rPh sb="10" eb="11">
      <t>チ</t>
    </rPh>
    <phoneticPr fontId="1"/>
  </si>
  <si>
    <t>BIN</t>
    <phoneticPr fontId="1"/>
  </si>
  <si>
    <t>次のサーボ実行コマンドで移動する位置の符号付整数値
-32767～+32767
MDRはmm単位、PGDはパルス単位</t>
    <rPh sb="0" eb="1">
      <t>ツギ</t>
    </rPh>
    <rPh sb="5" eb="7">
      <t>ジッコウ</t>
    </rPh>
    <rPh sb="12" eb="14">
      <t>イドウ</t>
    </rPh>
    <rPh sb="16" eb="18">
      <t>イチ</t>
    </rPh>
    <rPh sb="19" eb="22">
      <t>フゴウツキ</t>
    </rPh>
    <rPh sb="22" eb="25">
      <t>セイスウチ</t>
    </rPh>
    <rPh sb="46" eb="48">
      <t>タンイ</t>
    </rPh>
    <rPh sb="56" eb="58">
      <t>タンイ</t>
    </rPh>
    <phoneticPr fontId="1"/>
  </si>
  <si>
    <t>4:0009</t>
    <phoneticPr fontId="1"/>
  </si>
  <si>
    <t>左モータ サーボコマンド</t>
    <rPh sb="0" eb="1">
      <t>ヒダリ</t>
    </rPh>
    <phoneticPr fontId="1"/>
  </si>
  <si>
    <t>"0":=OFF リセットコマンド、=ON 現在のサーボ指令値を0に設定
"1":=ON サーボ実行指令。現在値から「4:0008」の指令値までモータ作動。</t>
    <rPh sb="22" eb="24">
      <t>ゲンザイ</t>
    </rPh>
    <rPh sb="28" eb="31">
      <t>シレイチ</t>
    </rPh>
    <rPh sb="34" eb="36">
      <t>セッテイ</t>
    </rPh>
    <rPh sb="48" eb="50">
      <t>ジッコウ</t>
    </rPh>
    <rPh sb="50" eb="52">
      <t>シレイ</t>
    </rPh>
    <rPh sb="53" eb="56">
      <t>ゲンザイチ</t>
    </rPh>
    <rPh sb="67" eb="70">
      <t>シレイチ</t>
    </rPh>
    <rPh sb="75" eb="77">
      <t>サドウ</t>
    </rPh>
    <phoneticPr fontId="1"/>
  </si>
  <si>
    <t>右モータ サーボ指令値</t>
    <rPh sb="0" eb="1">
      <t>ミギ</t>
    </rPh>
    <rPh sb="8" eb="10">
      <t>シレイ</t>
    </rPh>
    <rPh sb="10" eb="11">
      <t>チ</t>
    </rPh>
    <phoneticPr fontId="1"/>
  </si>
  <si>
    <t>右モータ サーボコマンド</t>
    <rPh sb="0" eb="1">
      <t>ミギ</t>
    </rPh>
    <phoneticPr fontId="1"/>
  </si>
  <si>
    <t>4:0013</t>
    <phoneticPr fontId="1"/>
  </si>
  <si>
    <t>4:0014</t>
    <phoneticPr fontId="1"/>
  </si>
  <si>
    <t>-</t>
    <phoneticPr fontId="1"/>
  </si>
  <si>
    <t>192.168.20.1</t>
    <phoneticPr fontId="1"/>
  </si>
  <si>
    <t>192.168.20.20</t>
    <phoneticPr fontId="1"/>
  </si>
  <si>
    <t>192.168.20.21</t>
    <phoneticPr fontId="1"/>
  </si>
  <si>
    <t>192.168.20.22</t>
  </si>
  <si>
    <t>192.168.20.23</t>
  </si>
  <si>
    <t>192.168.20.24</t>
  </si>
  <si>
    <t>192.168.20.25</t>
  </si>
  <si>
    <t>192.168.20.26</t>
  </si>
  <si>
    <t>192.168.20.27</t>
  </si>
  <si>
    <t>192.168.20.28</t>
  </si>
  <si>
    <t>192.168.20.29</t>
  </si>
  <si>
    <t>192.168.20.30</t>
  </si>
  <si>
    <t>192.168.20.31</t>
  </si>
  <si>
    <t>192.168.20.32</t>
  </si>
  <si>
    <t>192.168.20.33</t>
  </si>
  <si>
    <t>192.168.20.34</t>
  </si>
  <si>
    <t>192.168.20.35</t>
  </si>
  <si>
    <t>192.168.20.36</t>
  </si>
  <si>
    <t>192.168.20.37</t>
  </si>
  <si>
    <t>192.168.20.38</t>
  </si>
  <si>
    <t>192.168.20.39</t>
  </si>
  <si>
    <t>192.168.20.40</t>
  </si>
  <si>
    <t>192.168.20.41</t>
  </si>
  <si>
    <t>192.168.20.42</t>
  </si>
  <si>
    <t>192.168.20.43</t>
  </si>
  <si>
    <t>192.168.20.44</t>
  </si>
  <si>
    <t>192.168.20.45</t>
  </si>
  <si>
    <t>192.168.20.46</t>
  </si>
  <si>
    <t>192.168.20.47</t>
  </si>
  <si>
    <t>192.168.20.48</t>
  </si>
  <si>
    <t>192.168.20.49</t>
  </si>
  <si>
    <t>192.168.20.50</t>
  </si>
  <si>
    <t>192.168.20.51</t>
    <phoneticPr fontId="1"/>
  </si>
  <si>
    <t>192.168.20.52</t>
    <phoneticPr fontId="1"/>
  </si>
  <si>
    <t>192.168.20.53</t>
    <phoneticPr fontId="1"/>
  </si>
  <si>
    <t>192.168.20.54</t>
  </si>
  <si>
    <t>192.168.20.55</t>
  </si>
  <si>
    <t>192.168.20.56</t>
  </si>
  <si>
    <t>192.168.20.57</t>
  </si>
  <si>
    <t>192.168.20.58</t>
  </si>
  <si>
    <t>192.168.20.59</t>
  </si>
  <si>
    <t>192.168.20.60</t>
  </si>
  <si>
    <t>192.168.20.61</t>
    <phoneticPr fontId="1"/>
  </si>
  <si>
    <t>192.168.20.62</t>
  </si>
  <si>
    <t>192.168.20.63</t>
  </si>
  <si>
    <t>192.168.20.64</t>
  </si>
  <si>
    <t>192.168.20.65</t>
  </si>
  <si>
    <t>192.168.20.66</t>
  </si>
  <si>
    <t>192.168.20.67</t>
  </si>
  <si>
    <t>192.168.20.68</t>
  </si>
  <si>
    <t>192.168.20.69</t>
  </si>
  <si>
    <t>192.168.20.70</t>
  </si>
  <si>
    <t>192.168.20.71</t>
  </si>
  <si>
    <t>192.168.20.72</t>
  </si>
  <si>
    <t>192.168.20.73</t>
  </si>
  <si>
    <t>192.168.20.74</t>
  </si>
  <si>
    <t>192.168.20.75</t>
  </si>
  <si>
    <t>192.168.20.76</t>
  </si>
  <si>
    <t>192.168.20.77</t>
  </si>
  <si>
    <t>192.168.20.78</t>
  </si>
  <si>
    <t>192.168.20.79</t>
  </si>
  <si>
    <t>192.168.20.80</t>
  </si>
  <si>
    <t>192.168.20.81</t>
  </si>
  <si>
    <t>192.168.20.82</t>
  </si>
  <si>
    <t>192.168.20.83</t>
    <phoneticPr fontId="1"/>
  </si>
  <si>
    <t>マスタ局</t>
    <rPh sb="3" eb="4">
      <t>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</si>
</sst>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rgb="FF0000FF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49" fontId="0" fillId="0" borderId="10" xfId="0" applyNumberFormat="1" applyBorder="1">
      <alignment vertical="center"/>
    </xf>
    <xf numFmtId="49" fontId="0" fillId="0" borderId="6" xfId="0" applyNumberFormat="1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Border="1">
      <alignment vertical="center"/>
    </xf>
    <xf numFmtId="49" fontId="9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vertical="top"/>
    </xf>
    <xf numFmtId="49" fontId="0" fillId="2" borderId="1" xfId="0" applyNumberFormat="1" applyFill="1" applyBorder="1">
      <alignment vertical="center"/>
    </xf>
    <xf numFmtId="49" fontId="0" fillId="2" borderId="10" xfId="0" applyNumberFormat="1" applyFill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5" fillId="0" borderId="24" xfId="0" applyNumberFormat="1" applyFont="1" applyBorder="1" applyAlignment="1">
      <alignment horizontal="left" vertical="top" wrapText="1"/>
    </xf>
    <xf numFmtId="49" fontId="5" fillId="0" borderId="19" xfId="0" applyNumberFormat="1" applyFont="1" applyBorder="1" applyAlignment="1">
      <alignment horizontal="left" vertical="top"/>
    </xf>
    <xf numFmtId="49" fontId="5" fillId="0" borderId="25" xfId="0" applyNumberFormat="1" applyFont="1" applyBorder="1" applyAlignment="1">
      <alignment horizontal="left" vertical="top"/>
    </xf>
    <xf numFmtId="49" fontId="5" fillId="0" borderId="18" xfId="0" applyNumberFormat="1" applyFont="1" applyBorder="1" applyAlignment="1">
      <alignment horizontal="left" vertical="top"/>
    </xf>
    <xf numFmtId="49" fontId="8" fillId="0" borderId="9" xfId="0" applyNumberFormat="1" applyFont="1" applyBorder="1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9" xfId="0" applyNumberFormat="1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left" vertical="top"/>
    </xf>
    <xf numFmtId="49" fontId="11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left" vertical="top" wrapText="1"/>
    </xf>
    <xf numFmtId="49" fontId="5" fillId="0" borderId="9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/>
    </xf>
    <xf numFmtId="0" fontId="0" fillId="2" borderId="6" xfId="0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top" wrapText="1"/>
    </xf>
    <xf numFmtId="49" fontId="0" fillId="0" borderId="7" xfId="0" applyNumberFormat="1" applyBorder="1" applyAlignment="1">
      <alignment horizontal="center" vertical="center"/>
    </xf>
    <xf numFmtId="49" fontId="7" fillId="0" borderId="10" xfId="0" applyNumberFormat="1" applyFont="1" applyBorder="1" applyAlignment="1">
      <alignment horizontal="left" vertical="top"/>
    </xf>
    <xf numFmtId="49" fontId="7" fillId="0" borderId="9" xfId="0" applyNumberFormat="1" applyFont="1" applyBorder="1" applyAlignment="1">
      <alignment horizontal="left" vertical="top"/>
    </xf>
    <xf numFmtId="49" fontId="0" fillId="0" borderId="8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 wrapText="1"/>
    </xf>
    <xf numFmtId="49" fontId="7" fillId="0" borderId="3" xfId="0" applyNumberFormat="1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/>
    </xf>
    <xf numFmtId="49" fontId="7" fillId="0" borderId="3" xfId="0" applyNumberFormat="1" applyFont="1" applyBorder="1" applyAlignment="1">
      <alignment horizontal="left" vertical="top"/>
    </xf>
    <xf numFmtId="0" fontId="0" fillId="0" borderId="6" xfId="0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top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0" fillId="2" borderId="20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49" fontId="0" fillId="2" borderId="10" xfId="0" applyNumberFormat="1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49" fontId="9" fillId="0" borderId="24" xfId="0" applyNumberFormat="1" applyFont="1" applyBorder="1" applyAlignment="1">
      <alignment horizontal="left" vertical="top" wrapText="1"/>
    </xf>
    <xf numFmtId="49" fontId="9" fillId="0" borderId="19" xfId="0" applyNumberFormat="1" applyFont="1" applyBorder="1" applyAlignment="1">
      <alignment horizontal="left" vertical="top"/>
    </xf>
    <xf numFmtId="49" fontId="9" fillId="0" borderId="25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horizontal="left" vertical="top"/>
    </xf>
    <xf numFmtId="49" fontId="9" fillId="0" borderId="19" xfId="0" applyNumberFormat="1" applyFont="1" applyBorder="1" applyAlignment="1">
      <alignment horizontal="left" vertical="top" wrapText="1"/>
    </xf>
    <xf numFmtId="49" fontId="9" fillId="0" borderId="25" xfId="0" applyNumberFormat="1" applyFont="1" applyBorder="1" applyAlignment="1">
      <alignment horizontal="left" vertical="top" wrapText="1"/>
    </xf>
    <xf numFmtId="49" fontId="9" fillId="0" borderId="18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left" vertical="top"/>
    </xf>
    <xf numFmtId="49" fontId="9" fillId="0" borderId="9" xfId="0" applyNumberFormat="1" applyFont="1" applyBorder="1" applyAlignment="1">
      <alignment horizontal="left" vertical="top" wrapText="1"/>
    </xf>
    <xf numFmtId="49" fontId="7" fillId="0" borderId="15" xfId="0" applyNumberFormat="1" applyFont="1" applyBorder="1" applyAlignment="1">
      <alignment horizontal="center" vertical="top"/>
    </xf>
    <xf numFmtId="49" fontId="7" fillId="0" borderId="26" xfId="0" applyNumberFormat="1" applyFont="1" applyBorder="1" applyAlignment="1">
      <alignment horizontal="center" vertical="top"/>
    </xf>
    <xf numFmtId="49" fontId="9" fillId="0" borderId="15" xfId="0" applyNumberFormat="1" applyFont="1" applyBorder="1" applyAlignment="1">
      <alignment horizontal="center" vertical="top"/>
    </xf>
    <xf numFmtId="49" fontId="9" fillId="0" borderId="26" xfId="0" applyNumberFormat="1" applyFont="1" applyBorder="1" applyAlignment="1">
      <alignment horizontal="center" vertical="top"/>
    </xf>
    <xf numFmtId="49" fontId="4" fillId="0" borderId="24" xfId="0" applyNumberFormat="1" applyFont="1" applyBorder="1" applyAlignment="1">
      <alignment horizontal="left" vertical="top"/>
    </xf>
    <xf numFmtId="49" fontId="4" fillId="0" borderId="19" xfId="0" applyNumberFormat="1" applyFont="1" applyBorder="1" applyAlignment="1">
      <alignment horizontal="left" vertical="top"/>
    </xf>
    <xf numFmtId="49" fontId="4" fillId="0" borderId="25" xfId="0" applyNumberFormat="1" applyFont="1" applyBorder="1" applyAlignment="1">
      <alignment horizontal="left" vertical="top"/>
    </xf>
    <xf numFmtId="49" fontId="4" fillId="0" borderId="18" xfId="0" applyNumberFormat="1" applyFont="1" applyBorder="1" applyAlignment="1">
      <alignment horizontal="left" vertical="top"/>
    </xf>
    <xf numFmtId="49" fontId="8" fillId="2" borderId="9" xfId="0" applyNumberFormat="1" applyFont="1" applyFill="1" applyBorder="1" applyAlignment="1">
      <alignment horizontal="left" vertical="top"/>
    </xf>
    <xf numFmtId="49" fontId="0" fillId="0" borderId="9" xfId="0" applyNumberFormat="1" applyBorder="1" applyAlignment="1">
      <alignment horizontal="left" vertical="top"/>
    </xf>
    <xf numFmtId="49" fontId="7" fillId="2" borderId="1" xfId="0" applyNumberFormat="1" applyFont="1" applyFill="1" applyBorder="1" applyAlignment="1">
      <alignment horizontal="left" vertical="top" wrapText="1"/>
    </xf>
    <xf numFmtId="49" fontId="7" fillId="2" borderId="9" xfId="0" applyNumberFormat="1" applyFont="1" applyFill="1" applyBorder="1" applyAlignment="1">
      <alignment horizontal="left" vertical="top"/>
    </xf>
    <xf numFmtId="49" fontId="7" fillId="2" borderId="1" xfId="0" applyNumberFormat="1" applyFont="1" applyFill="1" applyBorder="1" applyAlignment="1">
      <alignment horizontal="left" vertical="top"/>
    </xf>
    <xf numFmtId="49" fontId="5" fillId="0" borderId="24" xfId="0" applyNumberFormat="1" applyFont="1" applyBorder="1" applyAlignment="1">
      <alignment horizontal="left" vertical="top"/>
    </xf>
    <xf numFmtId="49" fontId="7" fillId="0" borderId="24" xfId="0" applyNumberFormat="1" applyFont="1" applyBorder="1" applyAlignment="1">
      <alignment horizontal="left" vertical="top"/>
    </xf>
    <xf numFmtId="49" fontId="7" fillId="0" borderId="19" xfId="0" applyNumberFormat="1" applyFont="1" applyBorder="1" applyAlignment="1">
      <alignment horizontal="left" vertical="top"/>
    </xf>
    <xf numFmtId="49" fontId="7" fillId="0" borderId="25" xfId="0" applyNumberFormat="1" applyFont="1" applyBorder="1" applyAlignment="1">
      <alignment horizontal="left" vertical="top"/>
    </xf>
    <xf numFmtId="49" fontId="7" fillId="0" borderId="18" xfId="0" applyNumberFormat="1" applyFont="1" applyBorder="1" applyAlignment="1">
      <alignment horizontal="left" vertical="top"/>
    </xf>
    <xf numFmtId="49" fontId="5" fillId="2" borderId="24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7" fillId="0" borderId="24" xfId="0" applyNumberFormat="1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7" fillId="0" borderId="28" xfId="0" applyNumberFormat="1" applyFont="1" applyBorder="1" applyAlignment="1">
      <alignment horizontal="left" vertical="top" wrapText="1"/>
    </xf>
    <xf numFmtId="49" fontId="7" fillId="0" borderId="15" xfId="0" applyNumberFormat="1" applyFont="1" applyBorder="1" applyAlignment="1">
      <alignment horizontal="left" vertical="top" wrapText="1"/>
    </xf>
    <xf numFmtId="49" fontId="7" fillId="0" borderId="27" xfId="0" applyNumberFormat="1" applyFont="1" applyBorder="1" applyAlignment="1">
      <alignment horizontal="left" vertical="top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top"/>
    </xf>
    <xf numFmtId="49" fontId="5" fillId="0" borderId="2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left" vertical="top" wrapText="1"/>
    </xf>
    <xf numFmtId="49" fontId="5" fillId="2" borderId="9" xfId="0" applyNumberFormat="1" applyFont="1" applyFill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top"/>
    </xf>
    <xf numFmtId="49" fontId="5" fillId="0" borderId="19" xfId="0" applyNumberFormat="1" applyFont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 wrapText="1"/>
    </xf>
    <xf numFmtId="49" fontId="0" fillId="0" borderId="8" xfId="0" applyNumberFormat="1" applyFill="1" applyBorder="1" applyAlignment="1">
      <alignment horizontal="center" vertical="center"/>
    </xf>
  </cellXfs>
  <cellStyles count="1">
    <cellStyle name="標準" xfId="0" builtinId="0"/>
  </cellStyles>
  <dxfs count="20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678472</xdr:colOff>
      <xdr:row>2</xdr:row>
      <xdr:rowOff>52021</xdr:rowOff>
    </xdr:from>
    <xdr:to>
      <xdr:col>25</xdr:col>
      <xdr:colOff>573697</xdr:colOff>
      <xdr:row>5</xdr:row>
      <xdr:rowOff>90122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xmlns="" id="{2C88E900-E7F9-4FA7-AF1C-B1AC93DC7D0A}"/>
            </a:ext>
          </a:extLst>
        </xdr:cNvPr>
        <xdr:cNvSpPr/>
      </xdr:nvSpPr>
      <xdr:spPr>
        <a:xfrm>
          <a:off x="11003572" y="528271"/>
          <a:ext cx="3324225" cy="752476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★メモ★</a:t>
          </a:r>
          <a:endParaRPr kumimoji="1" lang="en-US" altLang="ja-JP" sz="800"/>
        </a:p>
        <a:p>
          <a:pPr algn="l"/>
          <a:r>
            <a:rPr kumimoji="1" lang="en-US" altLang="ja-JP" sz="800"/>
            <a:t>RX RY</a:t>
          </a:r>
          <a:r>
            <a:rPr kumimoji="1" lang="ja-JP" altLang="en-US" sz="800"/>
            <a:t>は使用しないが占有はされるので留意。</a:t>
          </a:r>
          <a:endParaRPr kumimoji="1" lang="en-US" altLang="ja-JP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306917</xdr:colOff>
      <xdr:row>6</xdr:row>
      <xdr:rowOff>238126</xdr:rowOff>
    </xdr:from>
    <xdr:to>
      <xdr:col>6</xdr:col>
      <xdr:colOff>3606801</xdr:colOff>
      <xdr:row>11</xdr:row>
      <xdr:rowOff>102709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xmlns="" id="{3D695D21-6271-48CD-B9C1-1007F91A6266}"/>
            </a:ext>
          </a:extLst>
        </xdr:cNvPr>
        <xdr:cNvGrpSpPr/>
      </xdr:nvGrpSpPr>
      <xdr:grpSpPr>
        <a:xfrm>
          <a:off x="6339417" y="1698626"/>
          <a:ext cx="8845551" cy="1081666"/>
          <a:chOff x="5767917" y="1698626"/>
          <a:chExt cx="8845551" cy="1081666"/>
        </a:xfrm>
      </xdr:grpSpPr>
      <xdr:grpSp>
        <xdr:nvGrpSpPr>
          <xdr:cNvPr id="17" name="グループ化 16">
            <a:extLst>
              <a:ext uri="{FF2B5EF4-FFF2-40B4-BE49-F238E27FC236}">
                <a16:creationId xmlns:a16="http://schemas.microsoft.com/office/drawing/2014/main" xmlns="" id="{9FC61F7F-7B3C-4379-9D7B-B01A30C60DAA}"/>
              </a:ext>
            </a:extLst>
          </xdr:cNvPr>
          <xdr:cNvGrpSpPr/>
        </xdr:nvGrpSpPr>
        <xdr:grpSpPr>
          <a:xfrm>
            <a:off x="5767917" y="1704976"/>
            <a:ext cx="2846917" cy="1060501"/>
            <a:chOff x="16033751" y="1694390"/>
            <a:chExt cx="2846917" cy="1060501"/>
          </a:xfrm>
        </xdr:grpSpPr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xmlns="" id="{8CFA6702-B977-455C-931C-517EC4036A3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6922750" y="2402417"/>
              <a:ext cx="1105054" cy="352474"/>
            </a:xfrm>
            <a:prstGeom prst="rect">
              <a:avLst/>
            </a:prstGeom>
          </xdr:spPr>
        </xdr:pic>
        <xdr:cxnSp macro="">
          <xdr:nvCxnSpPr>
            <xdr:cNvPr id="4" name="直線コネクタ 3">
              <a:extLst>
                <a:ext uri="{FF2B5EF4-FFF2-40B4-BE49-F238E27FC236}">
                  <a16:creationId xmlns:a16="http://schemas.microsoft.com/office/drawing/2014/main" xmlns="" id="{2A452A70-5B4B-4A93-8E5C-F3FA786CA694}"/>
                </a:ext>
              </a:extLst>
            </xdr:cNvPr>
            <xdr:cNvCxnSpPr/>
          </xdr:nvCxnSpPr>
          <xdr:spPr>
            <a:xfrm flipH="1">
              <a:off x="16584083" y="2472824"/>
              <a:ext cx="359834" cy="7131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" name="直線コネクタ 4">
              <a:extLst>
                <a:ext uri="{FF2B5EF4-FFF2-40B4-BE49-F238E27FC236}">
                  <a16:creationId xmlns:a16="http://schemas.microsoft.com/office/drawing/2014/main" xmlns="" id="{D993AEAD-EAD0-4FB5-989D-436E8C56D7A6}"/>
                </a:ext>
              </a:extLst>
            </xdr:cNvPr>
            <xdr:cNvCxnSpPr/>
          </xdr:nvCxnSpPr>
          <xdr:spPr>
            <a:xfrm flipH="1">
              <a:off x="17985321" y="2463022"/>
              <a:ext cx="397929" cy="7132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" name="直線コネクタ 5">
              <a:extLst>
                <a:ext uri="{FF2B5EF4-FFF2-40B4-BE49-F238E27FC236}">
                  <a16:creationId xmlns:a16="http://schemas.microsoft.com/office/drawing/2014/main" xmlns="" id="{B7B0F5EE-DE97-48E9-86C6-D59965539ED4}"/>
                </a:ext>
              </a:extLst>
            </xdr:cNvPr>
            <xdr:cNvCxnSpPr/>
          </xdr:nvCxnSpPr>
          <xdr:spPr>
            <a:xfrm>
              <a:off x="18359434" y="2053167"/>
              <a:ext cx="2646" cy="412750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xmlns="" id="{7FF671D6-1734-40AD-A59F-AD44030570B5}"/>
                </a:ext>
              </a:extLst>
            </xdr:cNvPr>
            <xdr:cNvCxnSpPr/>
          </xdr:nvCxnSpPr>
          <xdr:spPr>
            <a:xfrm>
              <a:off x="16575085" y="2089151"/>
              <a:ext cx="2646" cy="412750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3" name="四角形: 角を丸くする 12">
              <a:extLst>
                <a:ext uri="{FF2B5EF4-FFF2-40B4-BE49-F238E27FC236}">
                  <a16:creationId xmlns:a16="http://schemas.microsoft.com/office/drawing/2014/main" xmlns="" id="{264D657B-0857-46E9-97CA-1CE1478A75B9}"/>
                </a:ext>
              </a:extLst>
            </xdr:cNvPr>
            <xdr:cNvSpPr/>
          </xdr:nvSpPr>
          <xdr:spPr>
            <a:xfrm>
              <a:off x="16033751" y="1694391"/>
              <a:ext cx="1026583" cy="411692"/>
            </a:xfrm>
            <a:prstGeom prst="round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100"/>
                <a:t>上流ゾーン</a:t>
              </a:r>
            </a:p>
          </xdr:txBody>
        </xdr:sp>
        <xdr:sp macro="" textlink="">
          <xdr:nvSpPr>
            <xdr:cNvPr id="16" name="四角形: 角を丸くする 15">
              <a:extLst>
                <a:ext uri="{FF2B5EF4-FFF2-40B4-BE49-F238E27FC236}">
                  <a16:creationId xmlns:a16="http://schemas.microsoft.com/office/drawing/2014/main" xmlns="" id="{28CB10F9-8B37-4CF0-A4ED-811076A1411C}"/>
                </a:ext>
              </a:extLst>
            </xdr:cNvPr>
            <xdr:cNvSpPr/>
          </xdr:nvSpPr>
          <xdr:spPr>
            <a:xfrm>
              <a:off x="17854085" y="1694390"/>
              <a:ext cx="1026583" cy="421217"/>
            </a:xfrm>
            <a:prstGeom prst="round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100"/>
                <a:t>下流ゾーン</a:t>
              </a:r>
            </a:p>
          </xdr:txBody>
        </xdr:sp>
      </xdr:grpSp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xmlns="" id="{03F9089F-A91A-4836-909A-EF93AA552A67}"/>
              </a:ext>
            </a:extLst>
          </xdr:cNvPr>
          <xdr:cNvGrpSpPr/>
        </xdr:nvGrpSpPr>
        <xdr:grpSpPr>
          <a:xfrm>
            <a:off x="8777818" y="1698626"/>
            <a:ext cx="2846917" cy="1081666"/>
            <a:chOff x="16033751" y="1673225"/>
            <a:chExt cx="2846917" cy="1081666"/>
          </a:xfrm>
        </xdr:grpSpPr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xmlns="" id="{F98C2AE5-C2AA-4685-B021-F77B48F0522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6922750" y="2402417"/>
              <a:ext cx="1105054" cy="352474"/>
            </a:xfrm>
            <a:prstGeom prst="rect">
              <a:avLst/>
            </a:prstGeom>
          </xdr:spPr>
        </xdr:pic>
        <xdr:cxnSp macro="">
          <xdr:nvCxnSpPr>
            <xdr:cNvPr id="20" name="直線コネクタ 19">
              <a:extLst>
                <a:ext uri="{FF2B5EF4-FFF2-40B4-BE49-F238E27FC236}">
                  <a16:creationId xmlns:a16="http://schemas.microsoft.com/office/drawing/2014/main" xmlns="" id="{067664BD-2D99-48CB-914A-6E8B9125B6D5}"/>
                </a:ext>
              </a:extLst>
            </xdr:cNvPr>
            <xdr:cNvCxnSpPr/>
          </xdr:nvCxnSpPr>
          <xdr:spPr>
            <a:xfrm flipH="1">
              <a:off x="16584083" y="2472824"/>
              <a:ext cx="359834" cy="7131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" name="直線コネクタ 20">
              <a:extLst>
                <a:ext uri="{FF2B5EF4-FFF2-40B4-BE49-F238E27FC236}">
                  <a16:creationId xmlns:a16="http://schemas.microsoft.com/office/drawing/2014/main" xmlns="" id="{6BB12BE3-8519-4D25-B288-4386D9D55444}"/>
                </a:ext>
              </a:extLst>
            </xdr:cNvPr>
            <xdr:cNvCxnSpPr/>
          </xdr:nvCxnSpPr>
          <xdr:spPr>
            <a:xfrm flipH="1">
              <a:off x="17985321" y="2463022"/>
              <a:ext cx="397929" cy="7132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直線コネクタ 21">
              <a:extLst>
                <a:ext uri="{FF2B5EF4-FFF2-40B4-BE49-F238E27FC236}">
                  <a16:creationId xmlns:a16="http://schemas.microsoft.com/office/drawing/2014/main" xmlns="" id="{3B1536CD-D610-428C-8626-3186CC2EE86F}"/>
                </a:ext>
              </a:extLst>
            </xdr:cNvPr>
            <xdr:cNvCxnSpPr/>
          </xdr:nvCxnSpPr>
          <xdr:spPr>
            <a:xfrm>
              <a:off x="18359434" y="2053167"/>
              <a:ext cx="2646" cy="412750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" name="直線コネクタ 22">
              <a:extLst>
                <a:ext uri="{FF2B5EF4-FFF2-40B4-BE49-F238E27FC236}">
                  <a16:creationId xmlns:a16="http://schemas.microsoft.com/office/drawing/2014/main" xmlns="" id="{47F4E1BD-D6E7-415B-B442-3B0882A8F840}"/>
                </a:ext>
              </a:extLst>
            </xdr:cNvPr>
            <xdr:cNvCxnSpPr/>
          </xdr:nvCxnSpPr>
          <xdr:spPr>
            <a:xfrm>
              <a:off x="16575085" y="2089151"/>
              <a:ext cx="2646" cy="412750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4" name="四角形: 角を丸くする 23">
              <a:extLst>
                <a:ext uri="{FF2B5EF4-FFF2-40B4-BE49-F238E27FC236}">
                  <a16:creationId xmlns:a16="http://schemas.microsoft.com/office/drawing/2014/main" xmlns="" id="{D62D39B1-777E-44E9-AB54-1A820380490B}"/>
                </a:ext>
              </a:extLst>
            </xdr:cNvPr>
            <xdr:cNvSpPr/>
          </xdr:nvSpPr>
          <xdr:spPr>
            <a:xfrm>
              <a:off x="16033751" y="1673225"/>
              <a:ext cx="1026583" cy="411692"/>
            </a:xfrm>
            <a:prstGeom prst="round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100"/>
                <a:t>上流ゾーン</a:t>
              </a:r>
            </a:p>
          </xdr:txBody>
        </xdr:sp>
        <xdr:sp macro="" textlink="">
          <xdr:nvSpPr>
            <xdr:cNvPr id="25" name="四角形: 角を丸くする 24">
              <a:extLst>
                <a:ext uri="{FF2B5EF4-FFF2-40B4-BE49-F238E27FC236}">
                  <a16:creationId xmlns:a16="http://schemas.microsoft.com/office/drawing/2014/main" xmlns="" id="{EBFD8BC2-9BBB-459A-94E0-688517CDD3E3}"/>
                </a:ext>
              </a:extLst>
            </xdr:cNvPr>
            <xdr:cNvSpPr/>
          </xdr:nvSpPr>
          <xdr:spPr>
            <a:xfrm>
              <a:off x="17854085" y="1683807"/>
              <a:ext cx="1026583" cy="421217"/>
            </a:xfrm>
            <a:prstGeom prst="round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100"/>
                <a:t>下流ゾーン</a:t>
              </a:r>
            </a:p>
          </xdr:txBody>
        </xdr:sp>
      </xdr:grpSp>
      <xdr:grpSp>
        <xdr:nvGrpSpPr>
          <xdr:cNvPr id="26" name="グループ化 25">
            <a:extLst>
              <a:ext uri="{FF2B5EF4-FFF2-40B4-BE49-F238E27FC236}">
                <a16:creationId xmlns:a16="http://schemas.microsoft.com/office/drawing/2014/main" xmlns="" id="{C61E09B0-31E1-4390-AFEE-300923E504AB}"/>
              </a:ext>
            </a:extLst>
          </xdr:cNvPr>
          <xdr:cNvGrpSpPr/>
        </xdr:nvGrpSpPr>
        <xdr:grpSpPr>
          <a:xfrm>
            <a:off x="11766551" y="1702857"/>
            <a:ext cx="2846917" cy="1060501"/>
            <a:chOff x="16033751" y="1694390"/>
            <a:chExt cx="2846917" cy="1060501"/>
          </a:xfrm>
        </xdr:grpSpPr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xmlns="" id="{1F907848-5B71-439F-A234-A3484ACDC9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6922750" y="2402417"/>
              <a:ext cx="1105054" cy="352474"/>
            </a:xfrm>
            <a:prstGeom prst="rect">
              <a:avLst/>
            </a:prstGeom>
          </xdr:spPr>
        </xdr:pic>
        <xdr:cxnSp macro="">
          <xdr:nvCxnSpPr>
            <xdr:cNvPr id="28" name="直線コネクタ 27">
              <a:extLst>
                <a:ext uri="{FF2B5EF4-FFF2-40B4-BE49-F238E27FC236}">
                  <a16:creationId xmlns:a16="http://schemas.microsoft.com/office/drawing/2014/main" xmlns="" id="{C7D720F1-A72F-4A83-A98B-362A3DED9C3D}"/>
                </a:ext>
              </a:extLst>
            </xdr:cNvPr>
            <xdr:cNvCxnSpPr/>
          </xdr:nvCxnSpPr>
          <xdr:spPr>
            <a:xfrm flipH="1">
              <a:off x="16584083" y="2472824"/>
              <a:ext cx="359834" cy="7131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直線コネクタ 28">
              <a:extLst>
                <a:ext uri="{FF2B5EF4-FFF2-40B4-BE49-F238E27FC236}">
                  <a16:creationId xmlns:a16="http://schemas.microsoft.com/office/drawing/2014/main" xmlns="" id="{09A10B15-CB23-4608-9468-0418FE4A52B3}"/>
                </a:ext>
              </a:extLst>
            </xdr:cNvPr>
            <xdr:cNvCxnSpPr/>
          </xdr:nvCxnSpPr>
          <xdr:spPr>
            <a:xfrm flipH="1">
              <a:off x="17985321" y="2463022"/>
              <a:ext cx="397929" cy="7132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直線コネクタ 29">
              <a:extLst>
                <a:ext uri="{FF2B5EF4-FFF2-40B4-BE49-F238E27FC236}">
                  <a16:creationId xmlns:a16="http://schemas.microsoft.com/office/drawing/2014/main" xmlns="" id="{EBBFCE72-92CA-47AA-A854-86C038447C43}"/>
                </a:ext>
              </a:extLst>
            </xdr:cNvPr>
            <xdr:cNvCxnSpPr/>
          </xdr:nvCxnSpPr>
          <xdr:spPr>
            <a:xfrm>
              <a:off x="18359434" y="2053167"/>
              <a:ext cx="2646" cy="412750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" name="直線コネクタ 30">
              <a:extLst>
                <a:ext uri="{FF2B5EF4-FFF2-40B4-BE49-F238E27FC236}">
                  <a16:creationId xmlns:a16="http://schemas.microsoft.com/office/drawing/2014/main" xmlns="" id="{31DF1F28-F851-47B0-9652-C9C1A837C11F}"/>
                </a:ext>
              </a:extLst>
            </xdr:cNvPr>
            <xdr:cNvCxnSpPr/>
          </xdr:nvCxnSpPr>
          <xdr:spPr>
            <a:xfrm>
              <a:off x="16575085" y="2089151"/>
              <a:ext cx="2646" cy="412750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2" name="四角形: 角を丸くする 31">
              <a:extLst>
                <a:ext uri="{FF2B5EF4-FFF2-40B4-BE49-F238E27FC236}">
                  <a16:creationId xmlns:a16="http://schemas.microsoft.com/office/drawing/2014/main" xmlns="" id="{D0873DB5-4D59-4D57-9186-9948C31E750B}"/>
                </a:ext>
              </a:extLst>
            </xdr:cNvPr>
            <xdr:cNvSpPr/>
          </xdr:nvSpPr>
          <xdr:spPr>
            <a:xfrm>
              <a:off x="16033751" y="1694391"/>
              <a:ext cx="1026583" cy="411692"/>
            </a:xfrm>
            <a:prstGeom prst="round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100"/>
                <a:t>上流ゾーン</a:t>
              </a:r>
            </a:p>
          </xdr:txBody>
        </xdr:sp>
        <xdr:sp macro="" textlink="">
          <xdr:nvSpPr>
            <xdr:cNvPr id="33" name="四角形: 角を丸くする 32">
              <a:extLst>
                <a:ext uri="{FF2B5EF4-FFF2-40B4-BE49-F238E27FC236}">
                  <a16:creationId xmlns:a16="http://schemas.microsoft.com/office/drawing/2014/main" xmlns="" id="{88846E84-5F8B-4B0D-9C58-465EB4BA07E0}"/>
                </a:ext>
              </a:extLst>
            </xdr:cNvPr>
            <xdr:cNvSpPr/>
          </xdr:nvSpPr>
          <xdr:spPr>
            <a:xfrm>
              <a:off x="17854085" y="1694390"/>
              <a:ext cx="1026583" cy="421217"/>
            </a:xfrm>
            <a:prstGeom prst="round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100"/>
                <a:t>下流ゾーン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7"/>
  <sheetViews>
    <sheetView tabSelected="1" view="pageBreakPreview" zoomScaleNormal="100" zoomScaleSheetLayoutView="100" workbookViewId="0">
      <selection activeCell="C3" sqref="C3"/>
    </sheetView>
  </sheetViews>
  <sheetFormatPr defaultRowHeight="18.75" x14ac:dyDescent="0.4"/>
  <cols>
    <col min="1" max="1" width="4.75" bestFit="1" customWidth="1"/>
    <col min="2" max="2" width="16.125" customWidth="1"/>
    <col min="3" max="3" width="26.75" customWidth="1"/>
    <col min="4" max="4" width="17.375" customWidth="1"/>
    <col min="5" max="5" width="2.75" bestFit="1" customWidth="1"/>
    <col min="6" max="6" width="5.25" bestFit="1" customWidth="1"/>
    <col min="7" max="7" width="3.625" bestFit="1" customWidth="1"/>
    <col min="8" max="8" width="6" bestFit="1" customWidth="1"/>
    <col min="9" max="9" width="2.75" bestFit="1" customWidth="1"/>
    <col min="10" max="10" width="5.25" bestFit="1" customWidth="1"/>
    <col min="11" max="11" width="3.625" bestFit="1" customWidth="1"/>
    <col min="12" max="12" width="6" bestFit="1" customWidth="1"/>
    <col min="13" max="13" width="2.75" bestFit="1" customWidth="1"/>
    <col min="14" max="14" width="5.25" bestFit="1" customWidth="1"/>
    <col min="15" max="15" width="3.625" bestFit="1" customWidth="1"/>
    <col min="16" max="16" width="5.625" bestFit="1" customWidth="1"/>
    <col min="17" max="17" width="2.75" bestFit="1" customWidth="1"/>
    <col min="18" max="18" width="5.25" bestFit="1" customWidth="1"/>
    <col min="19" max="19" width="3.625" bestFit="1" customWidth="1"/>
    <col min="20" max="20" width="6" bestFit="1" customWidth="1"/>
  </cols>
  <sheetData>
    <row r="1" spans="1:20" ht="19.5" thickBot="1" x14ac:dyDescent="0.45">
      <c r="A1" s="36" t="s">
        <v>202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</row>
    <row r="2" spans="1:20" x14ac:dyDescent="0.4">
      <c r="A2" s="8" t="s">
        <v>0</v>
      </c>
      <c r="B2" s="9" t="s">
        <v>8</v>
      </c>
      <c r="C2" s="9" t="s">
        <v>11</v>
      </c>
      <c r="D2" s="10" t="s">
        <v>9</v>
      </c>
      <c r="E2" s="39" t="s">
        <v>12</v>
      </c>
      <c r="F2" s="40"/>
      <c r="G2" s="40"/>
      <c r="H2" s="41"/>
      <c r="I2" s="39" t="s">
        <v>13</v>
      </c>
      <c r="J2" s="40"/>
      <c r="K2" s="40"/>
      <c r="L2" s="41"/>
      <c r="M2" s="39" t="s">
        <v>21</v>
      </c>
      <c r="N2" s="40"/>
      <c r="O2" s="40"/>
      <c r="P2" s="41"/>
      <c r="Q2" s="39" t="s">
        <v>22</v>
      </c>
      <c r="R2" s="40"/>
      <c r="S2" s="40"/>
      <c r="T2" s="41"/>
    </row>
    <row r="3" spans="1:20" x14ac:dyDescent="0.4">
      <c r="A3" s="25" t="s">
        <v>1</v>
      </c>
      <c r="B3" s="5" t="s">
        <v>347</v>
      </c>
      <c r="C3" s="5" t="s">
        <v>412</v>
      </c>
      <c r="D3" s="11" t="s">
        <v>10</v>
      </c>
      <c r="E3" s="33" t="s">
        <v>10</v>
      </c>
      <c r="F3" s="34"/>
      <c r="G3" s="34"/>
      <c r="H3" s="35"/>
      <c r="I3" s="33" t="s">
        <v>10</v>
      </c>
      <c r="J3" s="34"/>
      <c r="K3" s="34"/>
      <c r="L3" s="35"/>
      <c r="M3" s="33" t="s">
        <v>10</v>
      </c>
      <c r="N3" s="34"/>
      <c r="O3" s="34"/>
      <c r="P3" s="35"/>
      <c r="Q3" s="33" t="s">
        <v>10</v>
      </c>
      <c r="R3" s="34"/>
      <c r="S3" s="34"/>
      <c r="T3" s="35"/>
    </row>
    <row r="4" spans="1:20" x14ac:dyDescent="0.4">
      <c r="A4" s="25" t="s">
        <v>23</v>
      </c>
      <c r="B4" s="5" t="s">
        <v>348</v>
      </c>
      <c r="C4" s="5" t="s">
        <v>74</v>
      </c>
      <c r="D4" s="11" t="str">
        <f>IF(ISBLANK(C4),"","1局占有")</f>
        <v>1局占有</v>
      </c>
      <c r="E4" s="7" t="str">
        <f>IF(ISBLANK(C4),"","B")</f>
        <v>B</v>
      </c>
      <c r="F4" s="15">
        <v>1000</v>
      </c>
      <c r="G4" s="14" t="str">
        <f>IF(ISBLANK(C4),"","～")</f>
        <v>～</v>
      </c>
      <c r="H4" s="11" t="str">
        <f>IF(ISBLANK(C4),"",DEC2HEX(HEX2DEC(F4)+63))</f>
        <v>103F</v>
      </c>
      <c r="I4" s="7" t="str">
        <f>IF(ISBLANK(C4),"","B")</f>
        <v>B</v>
      </c>
      <c r="J4" s="15">
        <v>2000</v>
      </c>
      <c r="K4" s="14" t="str">
        <f>IF(ISBLANK(C4),"","～")</f>
        <v>～</v>
      </c>
      <c r="L4" s="11" t="str">
        <f>IF(ISBLANK(C4),"",DEC2HEX(HEX2DEC(J4)+63))</f>
        <v>203F</v>
      </c>
      <c r="M4" s="7" t="str">
        <f>IF(ISBLANK(C4),"","W")</f>
        <v>W</v>
      </c>
      <c r="N4" s="15">
        <v>1000</v>
      </c>
      <c r="O4" s="14" t="str">
        <f>IF(ISBLANK(C4),"","～")</f>
        <v>～</v>
      </c>
      <c r="P4" s="11" t="str">
        <f>IF(ISBLANK(C4),"",DEC2HEX(HEX2DEC(N4)+31))</f>
        <v>101F</v>
      </c>
      <c r="Q4" s="7" t="str">
        <f>IF(ISBLANK(C4),"","W")</f>
        <v>W</v>
      </c>
      <c r="R4" s="15">
        <v>2000</v>
      </c>
      <c r="S4" s="14" t="str">
        <f>IF(ISBLANK(C4),"","～")</f>
        <v>～</v>
      </c>
      <c r="T4" s="11" t="str">
        <f>IF(ISBLANK(C4),"",DEC2HEX(HEX2DEC(R4)+31))</f>
        <v>201F</v>
      </c>
    </row>
    <row r="5" spans="1:20" x14ac:dyDescent="0.4">
      <c r="A5" s="25" t="s">
        <v>2</v>
      </c>
      <c r="B5" s="5" t="s">
        <v>349</v>
      </c>
      <c r="C5" s="5" t="s">
        <v>75</v>
      </c>
      <c r="D5" s="11" t="str">
        <f t="shared" ref="D5:D67" si="0">IF(ISBLANK(C5),"","1局占有")</f>
        <v>1局占有</v>
      </c>
      <c r="E5" s="7" t="str">
        <f>IF(ISBLANK(C5),"","B")</f>
        <v>B</v>
      </c>
      <c r="F5" s="16" t="str">
        <f>IF(ISBLANK(C5),"",DEC2HEX(HEX2DEC(F4)+64))</f>
        <v>1040</v>
      </c>
      <c r="G5" s="14" t="str">
        <f>IF(ISBLANK(C5),"","～")</f>
        <v>～</v>
      </c>
      <c r="H5" s="11" t="str">
        <f t="shared" ref="H5:H67" si="1">IF(ISBLANK(C5),"",DEC2HEX(HEX2DEC(F5)+63))</f>
        <v>107F</v>
      </c>
      <c r="I5" s="7" t="str">
        <f t="shared" ref="I5:I17" si="2">IF(ISBLANK(C5),"","B")</f>
        <v>B</v>
      </c>
      <c r="J5" s="16" t="str">
        <f>IF(ISBLANK(C5),"",DEC2HEX(HEX2DEC(J4)+64))</f>
        <v>2040</v>
      </c>
      <c r="K5" s="14" t="str">
        <f t="shared" ref="K5:K17" si="3">IF(ISBLANK(C5),"","～")</f>
        <v>～</v>
      </c>
      <c r="L5" s="11" t="str">
        <f t="shared" ref="L5:L67" si="4">IF(ISBLANK(C5),"",DEC2HEX(HEX2DEC(J5)+63))</f>
        <v>207F</v>
      </c>
      <c r="M5" s="7" t="str">
        <f t="shared" ref="M5:M17" si="5">IF(ISBLANK(C5),"","W")</f>
        <v>W</v>
      </c>
      <c r="N5" s="16" t="str">
        <f>IF(ISBLANK(C5),"",DEC2HEX(HEX2DEC(N4)+32))</f>
        <v>1020</v>
      </c>
      <c r="O5" s="14" t="str">
        <f t="shared" ref="O5:O17" si="6">IF(ISBLANK(C5),"","～")</f>
        <v>～</v>
      </c>
      <c r="P5" s="11" t="str">
        <f t="shared" ref="P5:P67" si="7">IF(ISBLANK(C5),"",DEC2HEX(HEX2DEC(N5)+31))</f>
        <v>103F</v>
      </c>
      <c r="Q5" s="7" t="str">
        <f t="shared" ref="Q5:Q17" si="8">IF(ISBLANK(C5),"","W")</f>
        <v>W</v>
      </c>
      <c r="R5" s="16" t="str">
        <f>IF(ISBLANK(C5),"",DEC2HEX(HEX2DEC(R4)+32))</f>
        <v>2020</v>
      </c>
      <c r="S5" s="14" t="str">
        <f t="shared" ref="S5:S17" si="9">IF(ISBLANK(C5),"","～")</f>
        <v>～</v>
      </c>
      <c r="T5" s="11" t="str">
        <f t="shared" ref="T5:T67" si="10">IF(ISBLANK(C5),"",DEC2HEX(HEX2DEC(R5)+31))</f>
        <v>203F</v>
      </c>
    </row>
    <row r="6" spans="1:20" x14ac:dyDescent="0.4">
      <c r="A6" s="25" t="s">
        <v>3</v>
      </c>
      <c r="B6" s="5" t="s">
        <v>350</v>
      </c>
      <c r="C6" s="5" t="s">
        <v>76</v>
      </c>
      <c r="D6" s="11" t="str">
        <f t="shared" si="0"/>
        <v>1局占有</v>
      </c>
      <c r="E6" s="7" t="str">
        <f>IF(ISBLANK(C6),"","B")</f>
        <v>B</v>
      </c>
      <c r="F6" s="16" t="str">
        <f t="shared" ref="F6:F67" si="11">IF(ISBLANK(C6),"",DEC2HEX(HEX2DEC(F5)+64))</f>
        <v>1080</v>
      </c>
      <c r="G6" s="14" t="str">
        <f>IF(ISBLANK(C6),"","～")</f>
        <v>～</v>
      </c>
      <c r="H6" s="11" t="str">
        <f t="shared" si="1"/>
        <v>10BF</v>
      </c>
      <c r="I6" s="7" t="str">
        <f t="shared" si="2"/>
        <v>B</v>
      </c>
      <c r="J6" s="16" t="str">
        <f t="shared" ref="J6:J67" si="12">IF(ISBLANK(C6),"",DEC2HEX(HEX2DEC(J5)+64))</f>
        <v>2080</v>
      </c>
      <c r="K6" s="14" t="str">
        <f t="shared" si="3"/>
        <v>～</v>
      </c>
      <c r="L6" s="11" t="str">
        <f t="shared" si="4"/>
        <v>20BF</v>
      </c>
      <c r="M6" s="7" t="str">
        <f t="shared" si="5"/>
        <v>W</v>
      </c>
      <c r="N6" s="16" t="str">
        <f t="shared" ref="N6:N67" si="13">IF(ISBLANK(C6),"",DEC2HEX(HEX2DEC(N5)+32))</f>
        <v>1040</v>
      </c>
      <c r="O6" s="14" t="str">
        <f t="shared" si="6"/>
        <v>～</v>
      </c>
      <c r="P6" s="11" t="str">
        <f t="shared" si="7"/>
        <v>105F</v>
      </c>
      <c r="Q6" s="7" t="str">
        <f t="shared" si="8"/>
        <v>W</v>
      </c>
      <c r="R6" s="16" t="str">
        <f t="shared" ref="R6:R67" si="14">IF(ISBLANK(C6),"",DEC2HEX(HEX2DEC(R5)+32))</f>
        <v>2040</v>
      </c>
      <c r="S6" s="14" t="str">
        <f t="shared" si="9"/>
        <v>～</v>
      </c>
      <c r="T6" s="11" t="str">
        <f t="shared" si="10"/>
        <v>205F</v>
      </c>
    </row>
    <row r="7" spans="1:20" x14ac:dyDescent="0.4">
      <c r="A7" s="25" t="s">
        <v>4</v>
      </c>
      <c r="B7" s="5" t="s">
        <v>351</v>
      </c>
      <c r="C7" s="5"/>
      <c r="D7" s="11" t="str">
        <f t="shared" si="0"/>
        <v/>
      </c>
      <c r="E7" s="7" t="str">
        <f t="shared" ref="E7:E17" si="15">IF(ISBLANK(C7),"","B")</f>
        <v/>
      </c>
      <c r="F7" s="16" t="str">
        <f t="shared" si="11"/>
        <v/>
      </c>
      <c r="G7" s="14" t="str">
        <f>IF(ISBLANK(C7),"","～")</f>
        <v/>
      </c>
      <c r="H7" s="11" t="str">
        <f t="shared" si="1"/>
        <v/>
      </c>
      <c r="I7" s="7" t="str">
        <f t="shared" si="2"/>
        <v/>
      </c>
      <c r="J7" s="16" t="str">
        <f t="shared" si="12"/>
        <v/>
      </c>
      <c r="K7" s="14" t="str">
        <f t="shared" si="3"/>
        <v/>
      </c>
      <c r="L7" s="11" t="str">
        <f t="shared" si="4"/>
        <v/>
      </c>
      <c r="M7" s="7" t="str">
        <f t="shared" si="5"/>
        <v/>
      </c>
      <c r="N7" s="16" t="str">
        <f t="shared" si="13"/>
        <v/>
      </c>
      <c r="O7" s="14" t="str">
        <f t="shared" si="6"/>
        <v/>
      </c>
      <c r="P7" s="11" t="str">
        <f t="shared" si="7"/>
        <v/>
      </c>
      <c r="Q7" s="7" t="str">
        <f t="shared" si="8"/>
        <v/>
      </c>
      <c r="R7" s="16" t="str">
        <f t="shared" si="14"/>
        <v/>
      </c>
      <c r="S7" s="14" t="str">
        <f t="shared" si="9"/>
        <v/>
      </c>
      <c r="T7" s="11" t="str">
        <f t="shared" si="10"/>
        <v/>
      </c>
    </row>
    <row r="8" spans="1:20" x14ac:dyDescent="0.4">
      <c r="A8" s="25" t="s">
        <v>5</v>
      </c>
      <c r="B8" s="5" t="s">
        <v>352</v>
      </c>
      <c r="C8" s="5"/>
      <c r="D8" s="11" t="str">
        <f t="shared" si="0"/>
        <v/>
      </c>
      <c r="E8" s="7" t="str">
        <f t="shared" si="15"/>
        <v/>
      </c>
      <c r="F8" s="16" t="str">
        <f t="shared" si="11"/>
        <v/>
      </c>
      <c r="G8" s="14" t="str">
        <f t="shared" ref="G8:G17" si="16">IF(ISBLANK(C8),"","～")</f>
        <v/>
      </c>
      <c r="H8" s="11" t="str">
        <f t="shared" si="1"/>
        <v/>
      </c>
      <c r="I8" s="7" t="str">
        <f t="shared" si="2"/>
        <v/>
      </c>
      <c r="J8" s="16" t="str">
        <f t="shared" si="12"/>
        <v/>
      </c>
      <c r="K8" s="14" t="str">
        <f t="shared" si="3"/>
        <v/>
      </c>
      <c r="L8" s="11" t="str">
        <f t="shared" si="4"/>
        <v/>
      </c>
      <c r="M8" s="7" t="str">
        <f t="shared" si="5"/>
        <v/>
      </c>
      <c r="N8" s="16" t="str">
        <f t="shared" si="13"/>
        <v/>
      </c>
      <c r="O8" s="14" t="str">
        <f t="shared" si="6"/>
        <v/>
      </c>
      <c r="P8" s="11" t="str">
        <f t="shared" si="7"/>
        <v/>
      </c>
      <c r="Q8" s="7" t="str">
        <f t="shared" si="8"/>
        <v/>
      </c>
      <c r="R8" s="16" t="str">
        <f t="shared" si="14"/>
        <v/>
      </c>
      <c r="S8" s="14" t="str">
        <f t="shared" si="9"/>
        <v/>
      </c>
      <c r="T8" s="11" t="str">
        <f t="shared" si="10"/>
        <v/>
      </c>
    </row>
    <row r="9" spans="1:20" x14ac:dyDescent="0.4">
      <c r="A9" s="25" t="s">
        <v>6</v>
      </c>
      <c r="B9" s="5" t="s">
        <v>353</v>
      </c>
      <c r="C9" s="5"/>
      <c r="D9" s="11" t="str">
        <f t="shared" si="0"/>
        <v/>
      </c>
      <c r="E9" s="7" t="str">
        <f t="shared" si="15"/>
        <v/>
      </c>
      <c r="F9" s="16" t="str">
        <f t="shared" si="11"/>
        <v/>
      </c>
      <c r="G9" s="14" t="str">
        <f t="shared" si="16"/>
        <v/>
      </c>
      <c r="H9" s="11" t="str">
        <f t="shared" si="1"/>
        <v/>
      </c>
      <c r="I9" s="7" t="str">
        <f t="shared" si="2"/>
        <v/>
      </c>
      <c r="J9" s="16" t="str">
        <f t="shared" si="12"/>
        <v/>
      </c>
      <c r="K9" s="14" t="str">
        <f t="shared" si="3"/>
        <v/>
      </c>
      <c r="L9" s="11" t="str">
        <f t="shared" si="4"/>
        <v/>
      </c>
      <c r="M9" s="7" t="str">
        <f t="shared" si="5"/>
        <v/>
      </c>
      <c r="N9" s="16" t="str">
        <f t="shared" si="13"/>
        <v/>
      </c>
      <c r="O9" s="14" t="str">
        <f t="shared" si="6"/>
        <v/>
      </c>
      <c r="P9" s="11" t="str">
        <f t="shared" si="7"/>
        <v/>
      </c>
      <c r="Q9" s="7" t="str">
        <f t="shared" si="8"/>
        <v/>
      </c>
      <c r="R9" s="16" t="str">
        <f t="shared" si="14"/>
        <v/>
      </c>
      <c r="S9" s="14" t="str">
        <f t="shared" si="9"/>
        <v/>
      </c>
      <c r="T9" s="11" t="str">
        <f t="shared" si="10"/>
        <v/>
      </c>
    </row>
    <row r="10" spans="1:20" x14ac:dyDescent="0.4">
      <c r="A10" s="25" t="s">
        <v>7</v>
      </c>
      <c r="B10" s="5" t="s">
        <v>354</v>
      </c>
      <c r="C10" s="5"/>
      <c r="D10" s="11" t="str">
        <f t="shared" si="0"/>
        <v/>
      </c>
      <c r="E10" s="7" t="str">
        <f t="shared" si="15"/>
        <v/>
      </c>
      <c r="F10" s="16" t="str">
        <f t="shared" si="11"/>
        <v/>
      </c>
      <c r="G10" s="14" t="str">
        <f t="shared" si="16"/>
        <v/>
      </c>
      <c r="H10" s="11" t="str">
        <f t="shared" si="1"/>
        <v/>
      </c>
      <c r="I10" s="7" t="str">
        <f t="shared" si="2"/>
        <v/>
      </c>
      <c r="J10" s="16" t="str">
        <f t="shared" si="12"/>
        <v/>
      </c>
      <c r="K10" s="14" t="str">
        <f t="shared" si="3"/>
        <v/>
      </c>
      <c r="L10" s="11" t="str">
        <f t="shared" si="4"/>
        <v/>
      </c>
      <c r="M10" s="7" t="str">
        <f t="shared" si="5"/>
        <v/>
      </c>
      <c r="N10" s="16" t="str">
        <f t="shared" si="13"/>
        <v/>
      </c>
      <c r="O10" s="14" t="str">
        <f t="shared" si="6"/>
        <v/>
      </c>
      <c r="P10" s="11" t="str">
        <f t="shared" si="7"/>
        <v/>
      </c>
      <c r="Q10" s="7" t="str">
        <f t="shared" si="8"/>
        <v/>
      </c>
      <c r="R10" s="16" t="str">
        <f t="shared" si="14"/>
        <v/>
      </c>
      <c r="S10" s="14" t="str">
        <f t="shared" si="9"/>
        <v/>
      </c>
      <c r="T10" s="11" t="str">
        <f t="shared" si="10"/>
        <v/>
      </c>
    </row>
    <row r="11" spans="1:20" x14ac:dyDescent="0.4">
      <c r="A11" s="25" t="s">
        <v>14</v>
      </c>
      <c r="B11" s="5" t="s">
        <v>355</v>
      </c>
      <c r="C11" s="5"/>
      <c r="D11" s="11" t="str">
        <f t="shared" si="0"/>
        <v/>
      </c>
      <c r="E11" s="7" t="str">
        <f t="shared" si="15"/>
        <v/>
      </c>
      <c r="F11" s="16" t="str">
        <f t="shared" si="11"/>
        <v/>
      </c>
      <c r="G11" s="14" t="str">
        <f t="shared" si="16"/>
        <v/>
      </c>
      <c r="H11" s="11" t="str">
        <f t="shared" si="1"/>
        <v/>
      </c>
      <c r="I11" s="7" t="str">
        <f t="shared" si="2"/>
        <v/>
      </c>
      <c r="J11" s="16" t="str">
        <f t="shared" si="12"/>
        <v/>
      </c>
      <c r="K11" s="14" t="str">
        <f t="shared" si="3"/>
        <v/>
      </c>
      <c r="L11" s="11" t="str">
        <f t="shared" si="4"/>
        <v/>
      </c>
      <c r="M11" s="7" t="str">
        <f t="shared" si="5"/>
        <v/>
      </c>
      <c r="N11" s="16" t="str">
        <f t="shared" si="13"/>
        <v/>
      </c>
      <c r="O11" s="14" t="str">
        <f t="shared" si="6"/>
        <v/>
      </c>
      <c r="P11" s="11" t="str">
        <f t="shared" si="7"/>
        <v/>
      </c>
      <c r="Q11" s="7" t="str">
        <f t="shared" si="8"/>
        <v/>
      </c>
      <c r="R11" s="16" t="str">
        <f t="shared" si="14"/>
        <v/>
      </c>
      <c r="S11" s="14" t="str">
        <f t="shared" si="9"/>
        <v/>
      </c>
      <c r="T11" s="11" t="str">
        <f t="shared" si="10"/>
        <v/>
      </c>
    </row>
    <row r="12" spans="1:20" x14ac:dyDescent="0.4">
      <c r="A12" s="25" t="s">
        <v>15</v>
      </c>
      <c r="B12" s="5" t="s">
        <v>356</v>
      </c>
      <c r="C12" s="5"/>
      <c r="D12" s="11" t="str">
        <f t="shared" si="0"/>
        <v/>
      </c>
      <c r="E12" s="7" t="str">
        <f t="shared" si="15"/>
        <v/>
      </c>
      <c r="F12" s="16" t="str">
        <f t="shared" si="11"/>
        <v/>
      </c>
      <c r="G12" s="14" t="str">
        <f t="shared" si="16"/>
        <v/>
      </c>
      <c r="H12" s="11" t="str">
        <f t="shared" si="1"/>
        <v/>
      </c>
      <c r="I12" s="7" t="str">
        <f t="shared" si="2"/>
        <v/>
      </c>
      <c r="J12" s="16" t="str">
        <f t="shared" si="12"/>
        <v/>
      </c>
      <c r="K12" s="14" t="str">
        <f t="shared" si="3"/>
        <v/>
      </c>
      <c r="L12" s="11" t="str">
        <f t="shared" si="4"/>
        <v/>
      </c>
      <c r="M12" s="7" t="str">
        <f t="shared" si="5"/>
        <v/>
      </c>
      <c r="N12" s="16" t="str">
        <f t="shared" si="13"/>
        <v/>
      </c>
      <c r="O12" s="14" t="str">
        <f t="shared" si="6"/>
        <v/>
      </c>
      <c r="P12" s="11" t="str">
        <f t="shared" si="7"/>
        <v/>
      </c>
      <c r="Q12" s="7" t="str">
        <f t="shared" si="8"/>
        <v/>
      </c>
      <c r="R12" s="16" t="str">
        <f t="shared" si="14"/>
        <v/>
      </c>
      <c r="S12" s="14" t="str">
        <f t="shared" si="9"/>
        <v/>
      </c>
      <c r="T12" s="11" t="str">
        <f t="shared" si="10"/>
        <v/>
      </c>
    </row>
    <row r="13" spans="1:20" x14ac:dyDescent="0.4">
      <c r="A13" s="25" t="s">
        <v>16</v>
      </c>
      <c r="B13" s="5" t="s">
        <v>357</v>
      </c>
      <c r="C13" s="5"/>
      <c r="D13" s="11" t="str">
        <f t="shared" si="0"/>
        <v/>
      </c>
      <c r="E13" s="7" t="str">
        <f t="shared" si="15"/>
        <v/>
      </c>
      <c r="F13" s="16" t="str">
        <f t="shared" si="11"/>
        <v/>
      </c>
      <c r="G13" s="14" t="str">
        <f t="shared" si="16"/>
        <v/>
      </c>
      <c r="H13" s="11" t="str">
        <f t="shared" si="1"/>
        <v/>
      </c>
      <c r="I13" s="7" t="str">
        <f t="shared" si="2"/>
        <v/>
      </c>
      <c r="J13" s="16" t="str">
        <f t="shared" si="12"/>
        <v/>
      </c>
      <c r="K13" s="14" t="str">
        <f t="shared" si="3"/>
        <v/>
      </c>
      <c r="L13" s="11" t="str">
        <f t="shared" si="4"/>
        <v/>
      </c>
      <c r="M13" s="7" t="str">
        <f t="shared" si="5"/>
        <v/>
      </c>
      <c r="N13" s="16" t="str">
        <f t="shared" si="13"/>
        <v/>
      </c>
      <c r="O13" s="14" t="str">
        <f t="shared" si="6"/>
        <v/>
      </c>
      <c r="P13" s="11" t="str">
        <f t="shared" si="7"/>
        <v/>
      </c>
      <c r="Q13" s="7" t="str">
        <f t="shared" si="8"/>
        <v/>
      </c>
      <c r="R13" s="16" t="str">
        <f t="shared" si="14"/>
        <v/>
      </c>
      <c r="S13" s="14" t="str">
        <f t="shared" si="9"/>
        <v/>
      </c>
      <c r="T13" s="11" t="str">
        <f t="shared" si="10"/>
        <v/>
      </c>
    </row>
    <row r="14" spans="1:20" x14ac:dyDescent="0.4">
      <c r="A14" s="25" t="s">
        <v>17</v>
      </c>
      <c r="B14" s="5" t="s">
        <v>358</v>
      </c>
      <c r="C14" s="5"/>
      <c r="D14" s="11" t="str">
        <f t="shared" si="0"/>
        <v/>
      </c>
      <c r="E14" s="7" t="str">
        <f t="shared" si="15"/>
        <v/>
      </c>
      <c r="F14" s="16" t="str">
        <f t="shared" si="11"/>
        <v/>
      </c>
      <c r="G14" s="14" t="str">
        <f t="shared" si="16"/>
        <v/>
      </c>
      <c r="H14" s="11" t="str">
        <f t="shared" si="1"/>
        <v/>
      </c>
      <c r="I14" s="7" t="str">
        <f t="shared" si="2"/>
        <v/>
      </c>
      <c r="J14" s="16" t="str">
        <f t="shared" si="12"/>
        <v/>
      </c>
      <c r="K14" s="14" t="str">
        <f t="shared" si="3"/>
        <v/>
      </c>
      <c r="L14" s="11" t="str">
        <f t="shared" si="4"/>
        <v/>
      </c>
      <c r="M14" s="7" t="str">
        <f t="shared" si="5"/>
        <v/>
      </c>
      <c r="N14" s="16" t="str">
        <f t="shared" si="13"/>
        <v/>
      </c>
      <c r="O14" s="14" t="str">
        <f t="shared" si="6"/>
        <v/>
      </c>
      <c r="P14" s="11" t="str">
        <f t="shared" si="7"/>
        <v/>
      </c>
      <c r="Q14" s="7" t="str">
        <f t="shared" si="8"/>
        <v/>
      </c>
      <c r="R14" s="16" t="str">
        <f t="shared" si="14"/>
        <v/>
      </c>
      <c r="S14" s="14" t="str">
        <f t="shared" si="9"/>
        <v/>
      </c>
      <c r="T14" s="11" t="str">
        <f t="shared" si="10"/>
        <v/>
      </c>
    </row>
    <row r="15" spans="1:20" x14ac:dyDescent="0.4">
      <c r="A15" s="25" t="s">
        <v>18</v>
      </c>
      <c r="B15" s="5" t="s">
        <v>359</v>
      </c>
      <c r="C15" s="5"/>
      <c r="D15" s="11" t="str">
        <f t="shared" si="0"/>
        <v/>
      </c>
      <c r="E15" s="7" t="str">
        <f t="shared" si="15"/>
        <v/>
      </c>
      <c r="F15" s="16" t="str">
        <f t="shared" si="11"/>
        <v/>
      </c>
      <c r="G15" s="14" t="str">
        <f t="shared" si="16"/>
        <v/>
      </c>
      <c r="H15" s="11" t="str">
        <f t="shared" si="1"/>
        <v/>
      </c>
      <c r="I15" s="7" t="str">
        <f t="shared" si="2"/>
        <v/>
      </c>
      <c r="J15" s="16" t="str">
        <f t="shared" si="12"/>
        <v/>
      </c>
      <c r="K15" s="14" t="str">
        <f t="shared" si="3"/>
        <v/>
      </c>
      <c r="L15" s="11" t="str">
        <f t="shared" si="4"/>
        <v/>
      </c>
      <c r="M15" s="7" t="str">
        <f t="shared" si="5"/>
        <v/>
      </c>
      <c r="N15" s="16" t="str">
        <f t="shared" si="13"/>
        <v/>
      </c>
      <c r="O15" s="14" t="str">
        <f t="shared" si="6"/>
        <v/>
      </c>
      <c r="P15" s="11" t="str">
        <f t="shared" si="7"/>
        <v/>
      </c>
      <c r="Q15" s="7" t="str">
        <f t="shared" si="8"/>
        <v/>
      </c>
      <c r="R15" s="16" t="str">
        <f t="shared" si="14"/>
        <v/>
      </c>
      <c r="S15" s="14" t="str">
        <f t="shared" si="9"/>
        <v/>
      </c>
      <c r="T15" s="11" t="str">
        <f t="shared" si="10"/>
        <v/>
      </c>
    </row>
    <row r="16" spans="1:20" x14ac:dyDescent="0.4">
      <c r="A16" s="25" t="s">
        <v>19</v>
      </c>
      <c r="B16" s="5" t="s">
        <v>360</v>
      </c>
      <c r="C16" s="5"/>
      <c r="D16" s="11" t="str">
        <f t="shared" si="0"/>
        <v/>
      </c>
      <c r="E16" s="7" t="str">
        <f t="shared" si="15"/>
        <v/>
      </c>
      <c r="F16" s="16" t="str">
        <f t="shared" si="11"/>
        <v/>
      </c>
      <c r="G16" s="14" t="str">
        <f t="shared" si="16"/>
        <v/>
      </c>
      <c r="H16" s="11" t="str">
        <f t="shared" si="1"/>
        <v/>
      </c>
      <c r="I16" s="7" t="str">
        <f t="shared" si="2"/>
        <v/>
      </c>
      <c r="J16" s="16" t="str">
        <f t="shared" si="12"/>
        <v/>
      </c>
      <c r="K16" s="14" t="str">
        <f t="shared" si="3"/>
        <v/>
      </c>
      <c r="L16" s="11" t="str">
        <f t="shared" si="4"/>
        <v/>
      </c>
      <c r="M16" s="7" t="str">
        <f t="shared" si="5"/>
        <v/>
      </c>
      <c r="N16" s="16" t="str">
        <f t="shared" si="13"/>
        <v/>
      </c>
      <c r="O16" s="14" t="str">
        <f t="shared" si="6"/>
        <v/>
      </c>
      <c r="P16" s="11" t="str">
        <f t="shared" si="7"/>
        <v/>
      </c>
      <c r="Q16" s="7" t="str">
        <f t="shared" si="8"/>
        <v/>
      </c>
      <c r="R16" s="16" t="str">
        <f t="shared" si="14"/>
        <v/>
      </c>
      <c r="S16" s="14" t="str">
        <f t="shared" si="9"/>
        <v/>
      </c>
      <c r="T16" s="11" t="str">
        <f t="shared" si="10"/>
        <v/>
      </c>
    </row>
    <row r="17" spans="1:20" x14ac:dyDescent="0.4">
      <c r="A17" s="25" t="s">
        <v>20</v>
      </c>
      <c r="B17" s="5" t="s">
        <v>361</v>
      </c>
      <c r="C17" s="5"/>
      <c r="D17" s="11" t="str">
        <f t="shared" si="0"/>
        <v/>
      </c>
      <c r="E17" s="7" t="str">
        <f t="shared" si="15"/>
        <v/>
      </c>
      <c r="F17" s="16" t="str">
        <f t="shared" si="11"/>
        <v/>
      </c>
      <c r="G17" s="14" t="str">
        <f t="shared" si="16"/>
        <v/>
      </c>
      <c r="H17" s="11" t="str">
        <f t="shared" si="1"/>
        <v/>
      </c>
      <c r="I17" s="7" t="str">
        <f t="shared" si="2"/>
        <v/>
      </c>
      <c r="J17" s="16" t="str">
        <f t="shared" si="12"/>
        <v/>
      </c>
      <c r="K17" s="14" t="str">
        <f t="shared" si="3"/>
        <v/>
      </c>
      <c r="L17" s="11" t="str">
        <f t="shared" si="4"/>
        <v/>
      </c>
      <c r="M17" s="7" t="str">
        <f t="shared" si="5"/>
        <v/>
      </c>
      <c r="N17" s="16" t="str">
        <f t="shared" si="13"/>
        <v/>
      </c>
      <c r="O17" s="14" t="str">
        <f t="shared" si="6"/>
        <v/>
      </c>
      <c r="P17" s="11" t="str">
        <f t="shared" si="7"/>
        <v/>
      </c>
      <c r="Q17" s="7" t="str">
        <f t="shared" si="8"/>
        <v/>
      </c>
      <c r="R17" s="16" t="str">
        <f t="shared" si="14"/>
        <v/>
      </c>
      <c r="S17" s="14" t="str">
        <f t="shared" si="9"/>
        <v/>
      </c>
      <c r="T17" s="11" t="str">
        <f t="shared" si="10"/>
        <v/>
      </c>
    </row>
    <row r="18" spans="1:20" x14ac:dyDescent="0.4">
      <c r="A18" s="25" t="s">
        <v>24</v>
      </c>
      <c r="B18" s="5" t="s">
        <v>362</v>
      </c>
      <c r="C18" s="5"/>
      <c r="D18" s="11" t="str">
        <f>IF(ISBLANK(C18),"","1局占有")</f>
        <v/>
      </c>
      <c r="E18" s="7" t="str">
        <f>IF(ISBLANK(C18),"","B")</f>
        <v/>
      </c>
      <c r="F18" s="16" t="str">
        <f t="shared" si="11"/>
        <v/>
      </c>
      <c r="G18" s="14" t="str">
        <f>IF(ISBLANK(C18),"","～")</f>
        <v/>
      </c>
      <c r="H18" s="11" t="str">
        <f t="shared" si="1"/>
        <v/>
      </c>
      <c r="I18" s="7" t="str">
        <f>IF(ISBLANK(C18),"","B")</f>
        <v/>
      </c>
      <c r="J18" s="16" t="str">
        <f t="shared" si="12"/>
        <v/>
      </c>
      <c r="K18" s="14" t="str">
        <f>IF(ISBLANK(C18),"","～")</f>
        <v/>
      </c>
      <c r="L18" s="11" t="str">
        <f t="shared" si="4"/>
        <v/>
      </c>
      <c r="M18" s="7" t="str">
        <f>IF(ISBLANK(C18),"","W")</f>
        <v/>
      </c>
      <c r="N18" s="16" t="str">
        <f t="shared" si="13"/>
        <v/>
      </c>
      <c r="O18" s="14" t="str">
        <f>IF(ISBLANK(C18),"","～")</f>
        <v/>
      </c>
      <c r="P18" s="11" t="str">
        <f t="shared" si="7"/>
        <v/>
      </c>
      <c r="Q18" s="7" t="str">
        <f>IF(ISBLANK(C18),"","W")</f>
        <v/>
      </c>
      <c r="R18" s="16" t="str">
        <f t="shared" si="14"/>
        <v/>
      </c>
      <c r="S18" s="14" t="str">
        <f>IF(ISBLANK(C18),"","～")</f>
        <v/>
      </c>
      <c r="T18" s="11" t="str">
        <f t="shared" si="10"/>
        <v/>
      </c>
    </row>
    <row r="19" spans="1:20" x14ac:dyDescent="0.4">
      <c r="A19" s="25" t="s">
        <v>25</v>
      </c>
      <c r="B19" s="5" t="s">
        <v>363</v>
      </c>
      <c r="C19" s="5"/>
      <c r="D19" s="11" t="str">
        <f t="shared" si="0"/>
        <v/>
      </c>
      <c r="E19" s="7" t="str">
        <f t="shared" ref="E19:E31" si="17">IF(ISBLANK(C19),"","B")</f>
        <v/>
      </c>
      <c r="F19" s="16" t="str">
        <f t="shared" si="11"/>
        <v/>
      </c>
      <c r="G19" s="14" t="str">
        <f t="shared" ref="G19:G31" si="18">IF(ISBLANK(C19),"","～")</f>
        <v/>
      </c>
      <c r="H19" s="11" t="str">
        <f t="shared" si="1"/>
        <v/>
      </c>
      <c r="I19" s="7" t="str">
        <f t="shared" ref="I19:I31" si="19">IF(ISBLANK(C19),"","B")</f>
        <v/>
      </c>
      <c r="J19" s="16" t="str">
        <f t="shared" si="12"/>
        <v/>
      </c>
      <c r="K19" s="14" t="str">
        <f t="shared" ref="K19:K31" si="20">IF(ISBLANK(C19),"","～")</f>
        <v/>
      </c>
      <c r="L19" s="11" t="str">
        <f t="shared" si="4"/>
        <v/>
      </c>
      <c r="M19" s="7" t="str">
        <f t="shared" ref="M19:M31" si="21">IF(ISBLANK(C19),"","W")</f>
        <v/>
      </c>
      <c r="N19" s="16" t="str">
        <f t="shared" si="13"/>
        <v/>
      </c>
      <c r="O19" s="14" t="str">
        <f t="shared" ref="O19:O31" si="22">IF(ISBLANK(C19),"","～")</f>
        <v/>
      </c>
      <c r="P19" s="11" t="str">
        <f t="shared" si="7"/>
        <v/>
      </c>
      <c r="Q19" s="7" t="str">
        <f t="shared" ref="Q19:Q31" si="23">IF(ISBLANK(C19),"","W")</f>
        <v/>
      </c>
      <c r="R19" s="16" t="str">
        <f t="shared" si="14"/>
        <v/>
      </c>
      <c r="S19" s="14" t="str">
        <f t="shared" ref="S19:S31" si="24">IF(ISBLANK(C19),"","～")</f>
        <v/>
      </c>
      <c r="T19" s="11" t="str">
        <f t="shared" si="10"/>
        <v/>
      </c>
    </row>
    <row r="20" spans="1:20" x14ac:dyDescent="0.4">
      <c r="A20" s="25" t="s">
        <v>26</v>
      </c>
      <c r="B20" s="5" t="s">
        <v>364</v>
      </c>
      <c r="C20" s="5"/>
      <c r="D20" s="11" t="str">
        <f t="shared" si="0"/>
        <v/>
      </c>
      <c r="E20" s="7" t="str">
        <f t="shared" si="17"/>
        <v/>
      </c>
      <c r="F20" s="16" t="str">
        <f t="shared" si="11"/>
        <v/>
      </c>
      <c r="G20" s="14" t="str">
        <f t="shared" si="18"/>
        <v/>
      </c>
      <c r="H20" s="11" t="str">
        <f t="shared" si="1"/>
        <v/>
      </c>
      <c r="I20" s="7" t="str">
        <f t="shared" si="19"/>
        <v/>
      </c>
      <c r="J20" s="16" t="str">
        <f t="shared" si="12"/>
        <v/>
      </c>
      <c r="K20" s="14" t="str">
        <f t="shared" si="20"/>
        <v/>
      </c>
      <c r="L20" s="11" t="str">
        <f t="shared" si="4"/>
        <v/>
      </c>
      <c r="M20" s="7" t="str">
        <f t="shared" si="21"/>
        <v/>
      </c>
      <c r="N20" s="16" t="str">
        <f t="shared" si="13"/>
        <v/>
      </c>
      <c r="O20" s="14" t="str">
        <f t="shared" si="22"/>
        <v/>
      </c>
      <c r="P20" s="11" t="str">
        <f t="shared" si="7"/>
        <v/>
      </c>
      <c r="Q20" s="7" t="str">
        <f t="shared" si="23"/>
        <v/>
      </c>
      <c r="R20" s="16" t="str">
        <f t="shared" si="14"/>
        <v/>
      </c>
      <c r="S20" s="14" t="str">
        <f t="shared" si="24"/>
        <v/>
      </c>
      <c r="T20" s="11" t="str">
        <f t="shared" si="10"/>
        <v/>
      </c>
    </row>
    <row r="21" spans="1:20" x14ac:dyDescent="0.4">
      <c r="A21" s="25" t="s">
        <v>27</v>
      </c>
      <c r="B21" s="5" t="s">
        <v>365</v>
      </c>
      <c r="C21" s="5"/>
      <c r="D21" s="11" t="str">
        <f t="shared" si="0"/>
        <v/>
      </c>
      <c r="E21" s="7" t="str">
        <f t="shared" si="17"/>
        <v/>
      </c>
      <c r="F21" s="16" t="str">
        <f t="shared" si="11"/>
        <v/>
      </c>
      <c r="G21" s="14" t="str">
        <f t="shared" si="18"/>
        <v/>
      </c>
      <c r="H21" s="11" t="str">
        <f t="shared" si="1"/>
        <v/>
      </c>
      <c r="I21" s="7" t="str">
        <f t="shared" si="19"/>
        <v/>
      </c>
      <c r="J21" s="16" t="str">
        <f t="shared" si="12"/>
        <v/>
      </c>
      <c r="K21" s="14" t="str">
        <f t="shared" si="20"/>
        <v/>
      </c>
      <c r="L21" s="11" t="str">
        <f t="shared" si="4"/>
        <v/>
      </c>
      <c r="M21" s="7" t="str">
        <f t="shared" si="21"/>
        <v/>
      </c>
      <c r="N21" s="16" t="str">
        <f t="shared" si="13"/>
        <v/>
      </c>
      <c r="O21" s="14" t="str">
        <f t="shared" si="22"/>
        <v/>
      </c>
      <c r="P21" s="11" t="str">
        <f t="shared" si="7"/>
        <v/>
      </c>
      <c r="Q21" s="7" t="str">
        <f t="shared" si="23"/>
        <v/>
      </c>
      <c r="R21" s="16" t="str">
        <f t="shared" si="14"/>
        <v/>
      </c>
      <c r="S21" s="14" t="str">
        <f t="shared" si="24"/>
        <v/>
      </c>
      <c r="T21" s="11" t="str">
        <f t="shared" si="10"/>
        <v/>
      </c>
    </row>
    <row r="22" spans="1:20" x14ac:dyDescent="0.4">
      <c r="A22" s="25" t="s">
        <v>28</v>
      </c>
      <c r="B22" s="5" t="s">
        <v>366</v>
      </c>
      <c r="C22" s="5"/>
      <c r="D22" s="11" t="str">
        <f t="shared" si="0"/>
        <v/>
      </c>
      <c r="E22" s="7" t="str">
        <f t="shared" si="17"/>
        <v/>
      </c>
      <c r="F22" s="16" t="str">
        <f t="shared" si="11"/>
        <v/>
      </c>
      <c r="G22" s="14" t="str">
        <f t="shared" si="18"/>
        <v/>
      </c>
      <c r="H22" s="11" t="str">
        <f t="shared" si="1"/>
        <v/>
      </c>
      <c r="I22" s="7" t="str">
        <f t="shared" si="19"/>
        <v/>
      </c>
      <c r="J22" s="16" t="str">
        <f t="shared" si="12"/>
        <v/>
      </c>
      <c r="K22" s="14" t="str">
        <f t="shared" si="20"/>
        <v/>
      </c>
      <c r="L22" s="11" t="str">
        <f t="shared" si="4"/>
        <v/>
      </c>
      <c r="M22" s="7" t="str">
        <f t="shared" si="21"/>
        <v/>
      </c>
      <c r="N22" s="16" t="str">
        <f t="shared" si="13"/>
        <v/>
      </c>
      <c r="O22" s="14" t="str">
        <f t="shared" si="22"/>
        <v/>
      </c>
      <c r="P22" s="11" t="str">
        <f t="shared" si="7"/>
        <v/>
      </c>
      <c r="Q22" s="7" t="str">
        <f t="shared" si="23"/>
        <v/>
      </c>
      <c r="R22" s="16" t="str">
        <f t="shared" si="14"/>
        <v/>
      </c>
      <c r="S22" s="14" t="str">
        <f t="shared" si="24"/>
        <v/>
      </c>
      <c r="T22" s="11" t="str">
        <f t="shared" si="10"/>
        <v/>
      </c>
    </row>
    <row r="23" spans="1:20" x14ac:dyDescent="0.4">
      <c r="A23" s="25" t="s">
        <v>29</v>
      </c>
      <c r="B23" s="5" t="s">
        <v>367</v>
      </c>
      <c r="C23" s="5"/>
      <c r="D23" s="11" t="str">
        <f t="shared" si="0"/>
        <v/>
      </c>
      <c r="E23" s="7" t="str">
        <f t="shared" si="17"/>
        <v/>
      </c>
      <c r="F23" s="16" t="str">
        <f t="shared" si="11"/>
        <v/>
      </c>
      <c r="G23" s="14" t="str">
        <f t="shared" si="18"/>
        <v/>
      </c>
      <c r="H23" s="11" t="str">
        <f t="shared" si="1"/>
        <v/>
      </c>
      <c r="I23" s="7" t="str">
        <f t="shared" si="19"/>
        <v/>
      </c>
      <c r="J23" s="16" t="str">
        <f t="shared" si="12"/>
        <v/>
      </c>
      <c r="K23" s="14" t="str">
        <f t="shared" si="20"/>
        <v/>
      </c>
      <c r="L23" s="11" t="str">
        <f t="shared" si="4"/>
        <v/>
      </c>
      <c r="M23" s="7" t="str">
        <f t="shared" si="21"/>
        <v/>
      </c>
      <c r="N23" s="16" t="str">
        <f t="shared" si="13"/>
        <v/>
      </c>
      <c r="O23" s="14" t="str">
        <f t="shared" si="22"/>
        <v/>
      </c>
      <c r="P23" s="11" t="str">
        <f t="shared" si="7"/>
        <v/>
      </c>
      <c r="Q23" s="7" t="str">
        <f t="shared" si="23"/>
        <v/>
      </c>
      <c r="R23" s="16" t="str">
        <f t="shared" si="14"/>
        <v/>
      </c>
      <c r="S23" s="14" t="str">
        <f t="shared" si="24"/>
        <v/>
      </c>
      <c r="T23" s="11" t="str">
        <f t="shared" si="10"/>
        <v/>
      </c>
    </row>
    <row r="24" spans="1:20" x14ac:dyDescent="0.4">
      <c r="A24" s="25" t="s">
        <v>30</v>
      </c>
      <c r="B24" s="5" t="s">
        <v>368</v>
      </c>
      <c r="C24" s="5"/>
      <c r="D24" s="11" t="str">
        <f t="shared" si="0"/>
        <v/>
      </c>
      <c r="E24" s="7" t="str">
        <f t="shared" si="17"/>
        <v/>
      </c>
      <c r="F24" s="16" t="str">
        <f t="shared" si="11"/>
        <v/>
      </c>
      <c r="G24" s="14" t="str">
        <f t="shared" si="18"/>
        <v/>
      </c>
      <c r="H24" s="11" t="str">
        <f t="shared" si="1"/>
        <v/>
      </c>
      <c r="I24" s="7" t="str">
        <f t="shared" si="19"/>
        <v/>
      </c>
      <c r="J24" s="16" t="str">
        <f t="shared" si="12"/>
        <v/>
      </c>
      <c r="K24" s="14" t="str">
        <f t="shared" si="20"/>
        <v/>
      </c>
      <c r="L24" s="11" t="str">
        <f t="shared" si="4"/>
        <v/>
      </c>
      <c r="M24" s="7" t="str">
        <f t="shared" si="21"/>
        <v/>
      </c>
      <c r="N24" s="16" t="str">
        <f t="shared" si="13"/>
        <v/>
      </c>
      <c r="O24" s="14" t="str">
        <f t="shared" si="22"/>
        <v/>
      </c>
      <c r="P24" s="11" t="str">
        <f t="shared" si="7"/>
        <v/>
      </c>
      <c r="Q24" s="7" t="str">
        <f t="shared" si="23"/>
        <v/>
      </c>
      <c r="R24" s="16" t="str">
        <f t="shared" si="14"/>
        <v/>
      </c>
      <c r="S24" s="14" t="str">
        <f t="shared" si="24"/>
        <v/>
      </c>
      <c r="T24" s="11" t="str">
        <f t="shared" si="10"/>
        <v/>
      </c>
    </row>
    <row r="25" spans="1:20" x14ac:dyDescent="0.4">
      <c r="A25" s="25" t="s">
        <v>31</v>
      </c>
      <c r="B25" s="5" t="s">
        <v>369</v>
      </c>
      <c r="C25" s="5"/>
      <c r="D25" s="11" t="str">
        <f t="shared" si="0"/>
        <v/>
      </c>
      <c r="E25" s="7" t="str">
        <f t="shared" si="17"/>
        <v/>
      </c>
      <c r="F25" s="16" t="str">
        <f t="shared" si="11"/>
        <v/>
      </c>
      <c r="G25" s="14" t="str">
        <f t="shared" si="18"/>
        <v/>
      </c>
      <c r="H25" s="11" t="str">
        <f t="shared" si="1"/>
        <v/>
      </c>
      <c r="I25" s="7" t="str">
        <f t="shared" si="19"/>
        <v/>
      </c>
      <c r="J25" s="16" t="str">
        <f t="shared" si="12"/>
        <v/>
      </c>
      <c r="K25" s="14" t="str">
        <f t="shared" si="20"/>
        <v/>
      </c>
      <c r="L25" s="11" t="str">
        <f t="shared" si="4"/>
        <v/>
      </c>
      <c r="M25" s="7" t="str">
        <f t="shared" si="21"/>
        <v/>
      </c>
      <c r="N25" s="16" t="str">
        <f t="shared" si="13"/>
        <v/>
      </c>
      <c r="O25" s="14" t="str">
        <f t="shared" si="22"/>
        <v/>
      </c>
      <c r="P25" s="11" t="str">
        <f t="shared" si="7"/>
        <v/>
      </c>
      <c r="Q25" s="7" t="str">
        <f t="shared" si="23"/>
        <v/>
      </c>
      <c r="R25" s="16" t="str">
        <f t="shared" si="14"/>
        <v/>
      </c>
      <c r="S25" s="14" t="str">
        <f t="shared" si="24"/>
        <v/>
      </c>
      <c r="T25" s="11" t="str">
        <f t="shared" si="10"/>
        <v/>
      </c>
    </row>
    <row r="26" spans="1:20" x14ac:dyDescent="0.4">
      <c r="A26" s="25" t="s">
        <v>32</v>
      </c>
      <c r="B26" s="5" t="s">
        <v>370</v>
      </c>
      <c r="C26" s="5"/>
      <c r="D26" s="11" t="str">
        <f t="shared" si="0"/>
        <v/>
      </c>
      <c r="E26" s="7" t="str">
        <f t="shared" si="17"/>
        <v/>
      </c>
      <c r="F26" s="16" t="str">
        <f t="shared" si="11"/>
        <v/>
      </c>
      <c r="G26" s="14" t="str">
        <f t="shared" si="18"/>
        <v/>
      </c>
      <c r="H26" s="11" t="str">
        <f t="shared" si="1"/>
        <v/>
      </c>
      <c r="I26" s="7" t="str">
        <f t="shared" si="19"/>
        <v/>
      </c>
      <c r="J26" s="16" t="str">
        <f t="shared" si="12"/>
        <v/>
      </c>
      <c r="K26" s="14" t="str">
        <f t="shared" si="20"/>
        <v/>
      </c>
      <c r="L26" s="11" t="str">
        <f t="shared" si="4"/>
        <v/>
      </c>
      <c r="M26" s="7" t="str">
        <f t="shared" si="21"/>
        <v/>
      </c>
      <c r="N26" s="16" t="str">
        <f t="shared" si="13"/>
        <v/>
      </c>
      <c r="O26" s="14" t="str">
        <f t="shared" si="22"/>
        <v/>
      </c>
      <c r="P26" s="11" t="str">
        <f t="shared" si="7"/>
        <v/>
      </c>
      <c r="Q26" s="7" t="str">
        <f t="shared" si="23"/>
        <v/>
      </c>
      <c r="R26" s="16" t="str">
        <f t="shared" si="14"/>
        <v/>
      </c>
      <c r="S26" s="14" t="str">
        <f t="shared" si="24"/>
        <v/>
      </c>
      <c r="T26" s="11" t="str">
        <f t="shared" si="10"/>
        <v/>
      </c>
    </row>
    <row r="27" spans="1:20" x14ac:dyDescent="0.4">
      <c r="A27" s="25" t="s">
        <v>33</v>
      </c>
      <c r="B27" s="5" t="s">
        <v>371</v>
      </c>
      <c r="C27" s="5"/>
      <c r="D27" s="11" t="str">
        <f t="shared" si="0"/>
        <v/>
      </c>
      <c r="E27" s="7" t="str">
        <f t="shared" si="17"/>
        <v/>
      </c>
      <c r="F27" s="16" t="str">
        <f t="shared" si="11"/>
        <v/>
      </c>
      <c r="G27" s="14" t="str">
        <f t="shared" si="18"/>
        <v/>
      </c>
      <c r="H27" s="11" t="str">
        <f t="shared" si="1"/>
        <v/>
      </c>
      <c r="I27" s="7" t="str">
        <f t="shared" si="19"/>
        <v/>
      </c>
      <c r="J27" s="16" t="str">
        <f t="shared" si="12"/>
        <v/>
      </c>
      <c r="K27" s="14" t="str">
        <f t="shared" si="20"/>
        <v/>
      </c>
      <c r="L27" s="11" t="str">
        <f t="shared" si="4"/>
        <v/>
      </c>
      <c r="M27" s="7" t="str">
        <f t="shared" si="21"/>
        <v/>
      </c>
      <c r="N27" s="16" t="str">
        <f t="shared" si="13"/>
        <v/>
      </c>
      <c r="O27" s="14" t="str">
        <f t="shared" si="22"/>
        <v/>
      </c>
      <c r="P27" s="11" t="str">
        <f t="shared" si="7"/>
        <v/>
      </c>
      <c r="Q27" s="7" t="str">
        <f t="shared" si="23"/>
        <v/>
      </c>
      <c r="R27" s="16" t="str">
        <f t="shared" si="14"/>
        <v/>
      </c>
      <c r="S27" s="14" t="str">
        <f t="shared" si="24"/>
        <v/>
      </c>
      <c r="T27" s="11" t="str">
        <f t="shared" si="10"/>
        <v/>
      </c>
    </row>
    <row r="28" spans="1:20" x14ac:dyDescent="0.4">
      <c r="A28" s="25" t="s">
        <v>34</v>
      </c>
      <c r="B28" s="5" t="s">
        <v>372</v>
      </c>
      <c r="C28" s="5"/>
      <c r="D28" s="11" t="str">
        <f t="shared" si="0"/>
        <v/>
      </c>
      <c r="E28" s="7" t="str">
        <f t="shared" si="17"/>
        <v/>
      </c>
      <c r="F28" s="16" t="str">
        <f t="shared" si="11"/>
        <v/>
      </c>
      <c r="G28" s="14" t="str">
        <f t="shared" si="18"/>
        <v/>
      </c>
      <c r="H28" s="11" t="str">
        <f t="shared" si="1"/>
        <v/>
      </c>
      <c r="I28" s="7" t="str">
        <f t="shared" si="19"/>
        <v/>
      </c>
      <c r="J28" s="16" t="str">
        <f t="shared" si="12"/>
        <v/>
      </c>
      <c r="K28" s="14" t="str">
        <f t="shared" si="20"/>
        <v/>
      </c>
      <c r="L28" s="11" t="str">
        <f t="shared" si="4"/>
        <v/>
      </c>
      <c r="M28" s="7" t="str">
        <f t="shared" si="21"/>
        <v/>
      </c>
      <c r="N28" s="16" t="str">
        <f t="shared" si="13"/>
        <v/>
      </c>
      <c r="O28" s="14" t="str">
        <f t="shared" si="22"/>
        <v/>
      </c>
      <c r="P28" s="11" t="str">
        <f t="shared" si="7"/>
        <v/>
      </c>
      <c r="Q28" s="7" t="str">
        <f t="shared" si="23"/>
        <v/>
      </c>
      <c r="R28" s="16" t="str">
        <f t="shared" si="14"/>
        <v/>
      </c>
      <c r="S28" s="14" t="str">
        <f t="shared" si="24"/>
        <v/>
      </c>
      <c r="T28" s="11" t="str">
        <f t="shared" si="10"/>
        <v/>
      </c>
    </row>
    <row r="29" spans="1:20" x14ac:dyDescent="0.4">
      <c r="A29" s="25" t="s">
        <v>35</v>
      </c>
      <c r="B29" s="5" t="s">
        <v>373</v>
      </c>
      <c r="C29" s="5"/>
      <c r="D29" s="11" t="str">
        <f t="shared" si="0"/>
        <v/>
      </c>
      <c r="E29" s="7" t="str">
        <f t="shared" si="17"/>
        <v/>
      </c>
      <c r="F29" s="16" t="str">
        <f t="shared" si="11"/>
        <v/>
      </c>
      <c r="G29" s="14" t="str">
        <f t="shared" si="18"/>
        <v/>
      </c>
      <c r="H29" s="11" t="str">
        <f t="shared" si="1"/>
        <v/>
      </c>
      <c r="I29" s="7" t="str">
        <f t="shared" si="19"/>
        <v/>
      </c>
      <c r="J29" s="16" t="str">
        <f t="shared" si="12"/>
        <v/>
      </c>
      <c r="K29" s="14" t="str">
        <f t="shared" si="20"/>
        <v/>
      </c>
      <c r="L29" s="11" t="str">
        <f t="shared" si="4"/>
        <v/>
      </c>
      <c r="M29" s="7" t="str">
        <f t="shared" si="21"/>
        <v/>
      </c>
      <c r="N29" s="16" t="str">
        <f t="shared" si="13"/>
        <v/>
      </c>
      <c r="O29" s="14" t="str">
        <f t="shared" si="22"/>
        <v/>
      </c>
      <c r="P29" s="11" t="str">
        <f t="shared" si="7"/>
        <v/>
      </c>
      <c r="Q29" s="7" t="str">
        <f t="shared" si="23"/>
        <v/>
      </c>
      <c r="R29" s="16" t="str">
        <f t="shared" si="14"/>
        <v/>
      </c>
      <c r="S29" s="14" t="str">
        <f t="shared" si="24"/>
        <v/>
      </c>
      <c r="T29" s="11" t="str">
        <f t="shared" si="10"/>
        <v/>
      </c>
    </row>
    <row r="30" spans="1:20" x14ac:dyDescent="0.4">
      <c r="A30" s="25" t="s">
        <v>36</v>
      </c>
      <c r="B30" s="5" t="s">
        <v>374</v>
      </c>
      <c r="C30" s="5"/>
      <c r="D30" s="11" t="str">
        <f t="shared" si="0"/>
        <v/>
      </c>
      <c r="E30" s="7" t="str">
        <f t="shared" si="17"/>
        <v/>
      </c>
      <c r="F30" s="16" t="str">
        <f t="shared" si="11"/>
        <v/>
      </c>
      <c r="G30" s="14" t="str">
        <f t="shared" si="18"/>
        <v/>
      </c>
      <c r="H30" s="11" t="str">
        <f t="shared" si="1"/>
        <v/>
      </c>
      <c r="I30" s="7" t="str">
        <f t="shared" si="19"/>
        <v/>
      </c>
      <c r="J30" s="16" t="str">
        <f t="shared" si="12"/>
        <v/>
      </c>
      <c r="K30" s="14" t="str">
        <f t="shared" si="20"/>
        <v/>
      </c>
      <c r="L30" s="11" t="str">
        <f t="shared" si="4"/>
        <v/>
      </c>
      <c r="M30" s="7" t="str">
        <f t="shared" si="21"/>
        <v/>
      </c>
      <c r="N30" s="16" t="str">
        <f t="shared" si="13"/>
        <v/>
      </c>
      <c r="O30" s="14" t="str">
        <f t="shared" si="22"/>
        <v/>
      </c>
      <c r="P30" s="11" t="str">
        <f t="shared" si="7"/>
        <v/>
      </c>
      <c r="Q30" s="7" t="str">
        <f t="shared" si="23"/>
        <v/>
      </c>
      <c r="R30" s="16" t="str">
        <f t="shared" si="14"/>
        <v/>
      </c>
      <c r="S30" s="14" t="str">
        <f t="shared" si="24"/>
        <v/>
      </c>
      <c r="T30" s="11" t="str">
        <f t="shared" si="10"/>
        <v/>
      </c>
    </row>
    <row r="31" spans="1:20" x14ac:dyDescent="0.4">
      <c r="A31" s="25" t="s">
        <v>37</v>
      </c>
      <c r="B31" s="5" t="s">
        <v>375</v>
      </c>
      <c r="C31" s="5"/>
      <c r="D31" s="11" t="str">
        <f t="shared" si="0"/>
        <v/>
      </c>
      <c r="E31" s="7" t="str">
        <f t="shared" si="17"/>
        <v/>
      </c>
      <c r="F31" s="16" t="str">
        <f t="shared" si="11"/>
        <v/>
      </c>
      <c r="G31" s="14" t="str">
        <f t="shared" si="18"/>
        <v/>
      </c>
      <c r="H31" s="11" t="str">
        <f t="shared" si="1"/>
        <v/>
      </c>
      <c r="I31" s="7" t="str">
        <f t="shared" si="19"/>
        <v/>
      </c>
      <c r="J31" s="16" t="str">
        <f t="shared" si="12"/>
        <v/>
      </c>
      <c r="K31" s="14" t="str">
        <f t="shared" si="20"/>
        <v/>
      </c>
      <c r="L31" s="11" t="str">
        <f t="shared" si="4"/>
        <v/>
      </c>
      <c r="M31" s="7" t="str">
        <f t="shared" si="21"/>
        <v/>
      </c>
      <c r="N31" s="16" t="str">
        <f t="shared" si="13"/>
        <v/>
      </c>
      <c r="O31" s="14" t="str">
        <f t="shared" si="22"/>
        <v/>
      </c>
      <c r="P31" s="11" t="str">
        <f t="shared" si="7"/>
        <v/>
      </c>
      <c r="Q31" s="7" t="str">
        <f t="shared" si="23"/>
        <v/>
      </c>
      <c r="R31" s="16" t="str">
        <f t="shared" si="14"/>
        <v/>
      </c>
      <c r="S31" s="14" t="str">
        <f t="shared" si="24"/>
        <v/>
      </c>
      <c r="T31" s="11" t="str">
        <f t="shared" si="10"/>
        <v/>
      </c>
    </row>
    <row r="32" spans="1:20" x14ac:dyDescent="0.4">
      <c r="A32" s="25" t="s">
        <v>38</v>
      </c>
      <c r="B32" s="5" t="s">
        <v>376</v>
      </c>
      <c r="C32" s="5"/>
      <c r="D32" s="11" t="str">
        <f>IF(ISBLANK(C32),"","1局占有")</f>
        <v/>
      </c>
      <c r="E32" s="7" t="str">
        <f>IF(ISBLANK(C32),"","B")</f>
        <v/>
      </c>
      <c r="F32" s="16" t="str">
        <f t="shared" si="11"/>
        <v/>
      </c>
      <c r="G32" s="14" t="str">
        <f>IF(ISBLANK(C32),"","～")</f>
        <v/>
      </c>
      <c r="H32" s="11" t="str">
        <f t="shared" si="1"/>
        <v/>
      </c>
      <c r="I32" s="7" t="str">
        <f>IF(ISBLANK(C32),"","B")</f>
        <v/>
      </c>
      <c r="J32" s="16" t="str">
        <f t="shared" si="12"/>
        <v/>
      </c>
      <c r="K32" s="14" t="str">
        <f>IF(ISBLANK(C32),"","～")</f>
        <v/>
      </c>
      <c r="L32" s="11" t="str">
        <f t="shared" si="4"/>
        <v/>
      </c>
      <c r="M32" s="7" t="str">
        <f>IF(ISBLANK(C32),"","W")</f>
        <v/>
      </c>
      <c r="N32" s="16" t="str">
        <f t="shared" si="13"/>
        <v/>
      </c>
      <c r="O32" s="14" t="str">
        <f>IF(ISBLANK(C32),"","～")</f>
        <v/>
      </c>
      <c r="P32" s="11" t="str">
        <f t="shared" si="7"/>
        <v/>
      </c>
      <c r="Q32" s="7" t="str">
        <f>IF(ISBLANK(C32),"","W")</f>
        <v/>
      </c>
      <c r="R32" s="16" t="str">
        <f t="shared" si="14"/>
        <v/>
      </c>
      <c r="S32" s="14" t="str">
        <f>IF(ISBLANK(C32),"","～")</f>
        <v/>
      </c>
      <c r="T32" s="11" t="str">
        <f t="shared" si="10"/>
        <v/>
      </c>
    </row>
    <row r="33" spans="1:20" x14ac:dyDescent="0.4">
      <c r="A33" s="25" t="s">
        <v>39</v>
      </c>
      <c r="B33" s="5" t="s">
        <v>377</v>
      </c>
      <c r="C33" s="5"/>
      <c r="D33" s="11" t="str">
        <f t="shared" si="0"/>
        <v/>
      </c>
      <c r="E33" s="7" t="str">
        <f t="shared" ref="E33:E45" si="25">IF(ISBLANK(C33),"","B")</f>
        <v/>
      </c>
      <c r="F33" s="16" t="str">
        <f t="shared" si="11"/>
        <v/>
      </c>
      <c r="G33" s="14" t="str">
        <f t="shared" ref="G33:G45" si="26">IF(ISBLANK(C33),"","～")</f>
        <v/>
      </c>
      <c r="H33" s="11" t="str">
        <f t="shared" si="1"/>
        <v/>
      </c>
      <c r="I33" s="7" t="str">
        <f t="shared" ref="I33:I45" si="27">IF(ISBLANK(C33),"","B")</f>
        <v/>
      </c>
      <c r="J33" s="16" t="str">
        <f t="shared" si="12"/>
        <v/>
      </c>
      <c r="K33" s="14" t="str">
        <f t="shared" ref="K33:K45" si="28">IF(ISBLANK(C33),"","～")</f>
        <v/>
      </c>
      <c r="L33" s="11" t="str">
        <f t="shared" si="4"/>
        <v/>
      </c>
      <c r="M33" s="7" t="str">
        <f t="shared" ref="M33:M45" si="29">IF(ISBLANK(C33),"","W")</f>
        <v/>
      </c>
      <c r="N33" s="16" t="str">
        <f t="shared" si="13"/>
        <v/>
      </c>
      <c r="O33" s="14" t="str">
        <f t="shared" ref="O33:O45" si="30">IF(ISBLANK(C33),"","～")</f>
        <v/>
      </c>
      <c r="P33" s="11" t="str">
        <f t="shared" si="7"/>
        <v/>
      </c>
      <c r="Q33" s="7" t="str">
        <f t="shared" ref="Q33:Q45" si="31">IF(ISBLANK(C33),"","W")</f>
        <v/>
      </c>
      <c r="R33" s="16" t="str">
        <f t="shared" si="14"/>
        <v/>
      </c>
      <c r="S33" s="14" t="str">
        <f t="shared" ref="S33:S45" si="32">IF(ISBLANK(C33),"","～")</f>
        <v/>
      </c>
      <c r="T33" s="11" t="str">
        <f t="shared" si="10"/>
        <v/>
      </c>
    </row>
    <row r="34" spans="1:20" x14ac:dyDescent="0.4">
      <c r="A34" s="25" t="s">
        <v>40</v>
      </c>
      <c r="B34" s="5" t="s">
        <v>378</v>
      </c>
      <c r="C34" s="5"/>
      <c r="D34" s="11" t="str">
        <f t="shared" si="0"/>
        <v/>
      </c>
      <c r="E34" s="7" t="str">
        <f t="shared" si="25"/>
        <v/>
      </c>
      <c r="F34" s="16" t="str">
        <f t="shared" si="11"/>
        <v/>
      </c>
      <c r="G34" s="14" t="str">
        <f t="shared" si="26"/>
        <v/>
      </c>
      <c r="H34" s="11" t="str">
        <f t="shared" si="1"/>
        <v/>
      </c>
      <c r="I34" s="7" t="str">
        <f t="shared" si="27"/>
        <v/>
      </c>
      <c r="J34" s="16" t="str">
        <f t="shared" si="12"/>
        <v/>
      </c>
      <c r="K34" s="14" t="str">
        <f t="shared" si="28"/>
        <v/>
      </c>
      <c r="L34" s="11" t="str">
        <f t="shared" si="4"/>
        <v/>
      </c>
      <c r="M34" s="7" t="str">
        <f t="shared" si="29"/>
        <v/>
      </c>
      <c r="N34" s="16" t="str">
        <f t="shared" si="13"/>
        <v/>
      </c>
      <c r="O34" s="14" t="str">
        <f t="shared" si="30"/>
        <v/>
      </c>
      <c r="P34" s="11" t="str">
        <f t="shared" si="7"/>
        <v/>
      </c>
      <c r="Q34" s="7" t="str">
        <f t="shared" si="31"/>
        <v/>
      </c>
      <c r="R34" s="16" t="str">
        <f t="shared" si="14"/>
        <v/>
      </c>
      <c r="S34" s="14" t="str">
        <f t="shared" si="32"/>
        <v/>
      </c>
      <c r="T34" s="11" t="str">
        <f t="shared" si="10"/>
        <v/>
      </c>
    </row>
    <row r="35" spans="1:20" x14ac:dyDescent="0.4">
      <c r="A35" s="25" t="s">
        <v>41</v>
      </c>
      <c r="B35" s="5" t="s">
        <v>379</v>
      </c>
      <c r="C35" s="5"/>
      <c r="D35" s="11" t="str">
        <f t="shared" si="0"/>
        <v/>
      </c>
      <c r="E35" s="7" t="str">
        <f t="shared" si="25"/>
        <v/>
      </c>
      <c r="F35" s="16" t="str">
        <f t="shared" si="11"/>
        <v/>
      </c>
      <c r="G35" s="14" t="str">
        <f t="shared" si="26"/>
        <v/>
      </c>
      <c r="H35" s="11" t="str">
        <f t="shared" si="1"/>
        <v/>
      </c>
      <c r="I35" s="7" t="str">
        <f t="shared" si="27"/>
        <v/>
      </c>
      <c r="J35" s="16" t="str">
        <f t="shared" si="12"/>
        <v/>
      </c>
      <c r="K35" s="14" t="str">
        <f t="shared" si="28"/>
        <v/>
      </c>
      <c r="L35" s="11" t="str">
        <f t="shared" si="4"/>
        <v/>
      </c>
      <c r="M35" s="7" t="str">
        <f t="shared" si="29"/>
        <v/>
      </c>
      <c r="N35" s="16" t="str">
        <f t="shared" si="13"/>
        <v/>
      </c>
      <c r="O35" s="14" t="str">
        <f t="shared" si="30"/>
        <v/>
      </c>
      <c r="P35" s="11" t="str">
        <f t="shared" si="7"/>
        <v/>
      </c>
      <c r="Q35" s="7" t="str">
        <f t="shared" si="31"/>
        <v/>
      </c>
      <c r="R35" s="16" t="str">
        <f t="shared" si="14"/>
        <v/>
      </c>
      <c r="S35" s="14" t="str">
        <f t="shared" si="32"/>
        <v/>
      </c>
      <c r="T35" s="11" t="str">
        <f t="shared" si="10"/>
        <v/>
      </c>
    </row>
    <row r="36" spans="1:20" x14ac:dyDescent="0.4">
      <c r="A36" s="25" t="s">
        <v>42</v>
      </c>
      <c r="B36" s="5" t="s">
        <v>380</v>
      </c>
      <c r="C36" s="5"/>
      <c r="D36" s="11" t="str">
        <f t="shared" si="0"/>
        <v/>
      </c>
      <c r="E36" s="7" t="str">
        <f t="shared" si="25"/>
        <v/>
      </c>
      <c r="F36" s="16" t="str">
        <f t="shared" si="11"/>
        <v/>
      </c>
      <c r="G36" s="14" t="str">
        <f t="shared" si="26"/>
        <v/>
      </c>
      <c r="H36" s="11" t="str">
        <f t="shared" si="1"/>
        <v/>
      </c>
      <c r="I36" s="7" t="str">
        <f t="shared" si="27"/>
        <v/>
      </c>
      <c r="J36" s="16" t="str">
        <f t="shared" si="12"/>
        <v/>
      </c>
      <c r="K36" s="14" t="str">
        <f t="shared" si="28"/>
        <v/>
      </c>
      <c r="L36" s="11" t="str">
        <f t="shared" si="4"/>
        <v/>
      </c>
      <c r="M36" s="7" t="str">
        <f t="shared" si="29"/>
        <v/>
      </c>
      <c r="N36" s="16" t="str">
        <f t="shared" si="13"/>
        <v/>
      </c>
      <c r="O36" s="14" t="str">
        <f t="shared" si="30"/>
        <v/>
      </c>
      <c r="P36" s="11" t="str">
        <f t="shared" si="7"/>
        <v/>
      </c>
      <c r="Q36" s="7" t="str">
        <f t="shared" si="31"/>
        <v/>
      </c>
      <c r="R36" s="16" t="str">
        <f t="shared" si="14"/>
        <v/>
      </c>
      <c r="S36" s="14" t="str">
        <f t="shared" si="32"/>
        <v/>
      </c>
      <c r="T36" s="11" t="str">
        <f t="shared" si="10"/>
        <v/>
      </c>
    </row>
    <row r="37" spans="1:20" x14ac:dyDescent="0.4">
      <c r="A37" s="25" t="s">
        <v>43</v>
      </c>
      <c r="B37" s="5" t="s">
        <v>381</v>
      </c>
      <c r="C37" s="5"/>
      <c r="D37" s="11" t="str">
        <f t="shared" si="0"/>
        <v/>
      </c>
      <c r="E37" s="7" t="str">
        <f t="shared" si="25"/>
        <v/>
      </c>
      <c r="F37" s="16" t="str">
        <f t="shared" si="11"/>
        <v/>
      </c>
      <c r="G37" s="14" t="str">
        <f t="shared" si="26"/>
        <v/>
      </c>
      <c r="H37" s="11" t="str">
        <f t="shared" si="1"/>
        <v/>
      </c>
      <c r="I37" s="7" t="str">
        <f t="shared" si="27"/>
        <v/>
      </c>
      <c r="J37" s="16" t="str">
        <f t="shared" si="12"/>
        <v/>
      </c>
      <c r="K37" s="14" t="str">
        <f t="shared" si="28"/>
        <v/>
      </c>
      <c r="L37" s="11" t="str">
        <f t="shared" si="4"/>
        <v/>
      </c>
      <c r="M37" s="7" t="str">
        <f t="shared" si="29"/>
        <v/>
      </c>
      <c r="N37" s="16" t="str">
        <f t="shared" si="13"/>
        <v/>
      </c>
      <c r="O37" s="14" t="str">
        <f t="shared" si="30"/>
        <v/>
      </c>
      <c r="P37" s="11" t="str">
        <f t="shared" si="7"/>
        <v/>
      </c>
      <c r="Q37" s="7" t="str">
        <f t="shared" si="31"/>
        <v/>
      </c>
      <c r="R37" s="16" t="str">
        <f t="shared" si="14"/>
        <v/>
      </c>
      <c r="S37" s="14" t="str">
        <f t="shared" si="32"/>
        <v/>
      </c>
      <c r="T37" s="11" t="str">
        <f t="shared" si="10"/>
        <v/>
      </c>
    </row>
    <row r="38" spans="1:20" x14ac:dyDescent="0.4">
      <c r="A38" s="25" t="s">
        <v>44</v>
      </c>
      <c r="B38" s="5" t="s">
        <v>382</v>
      </c>
      <c r="C38" s="5"/>
      <c r="D38" s="11" t="str">
        <f t="shared" si="0"/>
        <v/>
      </c>
      <c r="E38" s="7" t="str">
        <f t="shared" si="25"/>
        <v/>
      </c>
      <c r="F38" s="16" t="str">
        <f t="shared" si="11"/>
        <v/>
      </c>
      <c r="G38" s="14" t="str">
        <f t="shared" si="26"/>
        <v/>
      </c>
      <c r="H38" s="11" t="str">
        <f t="shared" si="1"/>
        <v/>
      </c>
      <c r="I38" s="7" t="str">
        <f t="shared" si="27"/>
        <v/>
      </c>
      <c r="J38" s="16" t="str">
        <f t="shared" si="12"/>
        <v/>
      </c>
      <c r="K38" s="14" t="str">
        <f t="shared" si="28"/>
        <v/>
      </c>
      <c r="L38" s="11" t="str">
        <f t="shared" si="4"/>
        <v/>
      </c>
      <c r="M38" s="7" t="str">
        <f t="shared" si="29"/>
        <v/>
      </c>
      <c r="N38" s="16" t="str">
        <f t="shared" si="13"/>
        <v/>
      </c>
      <c r="O38" s="14" t="str">
        <f t="shared" si="30"/>
        <v/>
      </c>
      <c r="P38" s="11" t="str">
        <f t="shared" si="7"/>
        <v/>
      </c>
      <c r="Q38" s="7" t="str">
        <f t="shared" si="31"/>
        <v/>
      </c>
      <c r="R38" s="16" t="str">
        <f t="shared" si="14"/>
        <v/>
      </c>
      <c r="S38" s="14" t="str">
        <f t="shared" si="32"/>
        <v/>
      </c>
      <c r="T38" s="11" t="str">
        <f t="shared" si="10"/>
        <v/>
      </c>
    </row>
    <row r="39" spans="1:20" x14ac:dyDescent="0.4">
      <c r="A39" s="25" t="s">
        <v>45</v>
      </c>
      <c r="B39" s="5" t="s">
        <v>383</v>
      </c>
      <c r="C39" s="5"/>
      <c r="D39" s="11" t="str">
        <f t="shared" si="0"/>
        <v/>
      </c>
      <c r="E39" s="7" t="str">
        <f t="shared" si="25"/>
        <v/>
      </c>
      <c r="F39" s="16" t="str">
        <f t="shared" si="11"/>
        <v/>
      </c>
      <c r="G39" s="14" t="str">
        <f t="shared" si="26"/>
        <v/>
      </c>
      <c r="H39" s="11" t="str">
        <f t="shared" si="1"/>
        <v/>
      </c>
      <c r="I39" s="7" t="str">
        <f t="shared" si="27"/>
        <v/>
      </c>
      <c r="J39" s="16" t="str">
        <f t="shared" si="12"/>
        <v/>
      </c>
      <c r="K39" s="14" t="str">
        <f t="shared" si="28"/>
        <v/>
      </c>
      <c r="L39" s="11" t="str">
        <f t="shared" si="4"/>
        <v/>
      </c>
      <c r="M39" s="7" t="str">
        <f t="shared" si="29"/>
        <v/>
      </c>
      <c r="N39" s="16" t="str">
        <f t="shared" si="13"/>
        <v/>
      </c>
      <c r="O39" s="14" t="str">
        <f t="shared" si="30"/>
        <v/>
      </c>
      <c r="P39" s="11" t="str">
        <f t="shared" si="7"/>
        <v/>
      </c>
      <c r="Q39" s="7" t="str">
        <f t="shared" si="31"/>
        <v/>
      </c>
      <c r="R39" s="16" t="str">
        <f t="shared" si="14"/>
        <v/>
      </c>
      <c r="S39" s="14" t="str">
        <f t="shared" si="32"/>
        <v/>
      </c>
      <c r="T39" s="11" t="str">
        <f t="shared" si="10"/>
        <v/>
      </c>
    </row>
    <row r="40" spans="1:20" x14ac:dyDescent="0.4">
      <c r="A40" s="25" t="s">
        <v>46</v>
      </c>
      <c r="B40" s="5" t="s">
        <v>384</v>
      </c>
      <c r="C40" s="5"/>
      <c r="D40" s="11" t="str">
        <f t="shared" si="0"/>
        <v/>
      </c>
      <c r="E40" s="7" t="str">
        <f t="shared" si="25"/>
        <v/>
      </c>
      <c r="F40" s="16" t="str">
        <f t="shared" si="11"/>
        <v/>
      </c>
      <c r="G40" s="14" t="str">
        <f t="shared" si="26"/>
        <v/>
      </c>
      <c r="H40" s="11" t="str">
        <f t="shared" si="1"/>
        <v/>
      </c>
      <c r="I40" s="7" t="str">
        <f t="shared" si="27"/>
        <v/>
      </c>
      <c r="J40" s="16" t="str">
        <f t="shared" si="12"/>
        <v/>
      </c>
      <c r="K40" s="14" t="str">
        <f t="shared" si="28"/>
        <v/>
      </c>
      <c r="L40" s="11" t="str">
        <f t="shared" si="4"/>
        <v/>
      </c>
      <c r="M40" s="7" t="str">
        <f t="shared" si="29"/>
        <v/>
      </c>
      <c r="N40" s="16" t="str">
        <f t="shared" si="13"/>
        <v/>
      </c>
      <c r="O40" s="14" t="str">
        <f t="shared" si="30"/>
        <v/>
      </c>
      <c r="P40" s="11" t="str">
        <f t="shared" si="7"/>
        <v/>
      </c>
      <c r="Q40" s="7" t="str">
        <f t="shared" si="31"/>
        <v/>
      </c>
      <c r="R40" s="16" t="str">
        <f t="shared" si="14"/>
        <v/>
      </c>
      <c r="S40" s="14" t="str">
        <f t="shared" si="32"/>
        <v/>
      </c>
      <c r="T40" s="11" t="str">
        <f t="shared" si="10"/>
        <v/>
      </c>
    </row>
    <row r="41" spans="1:20" x14ac:dyDescent="0.4">
      <c r="A41" s="25" t="s">
        <v>47</v>
      </c>
      <c r="B41" s="5" t="s">
        <v>385</v>
      </c>
      <c r="C41" s="5"/>
      <c r="D41" s="11" t="str">
        <f t="shared" si="0"/>
        <v/>
      </c>
      <c r="E41" s="7" t="str">
        <f t="shared" si="25"/>
        <v/>
      </c>
      <c r="F41" s="16" t="str">
        <f t="shared" si="11"/>
        <v/>
      </c>
      <c r="G41" s="14" t="str">
        <f t="shared" si="26"/>
        <v/>
      </c>
      <c r="H41" s="11" t="str">
        <f t="shared" si="1"/>
        <v/>
      </c>
      <c r="I41" s="7" t="str">
        <f t="shared" si="27"/>
        <v/>
      </c>
      <c r="J41" s="16" t="str">
        <f t="shared" si="12"/>
        <v/>
      </c>
      <c r="K41" s="14" t="str">
        <f t="shared" si="28"/>
        <v/>
      </c>
      <c r="L41" s="11" t="str">
        <f t="shared" si="4"/>
        <v/>
      </c>
      <c r="M41" s="7" t="str">
        <f t="shared" si="29"/>
        <v/>
      </c>
      <c r="N41" s="16" t="str">
        <f t="shared" si="13"/>
        <v/>
      </c>
      <c r="O41" s="14" t="str">
        <f t="shared" si="30"/>
        <v/>
      </c>
      <c r="P41" s="11" t="str">
        <f t="shared" si="7"/>
        <v/>
      </c>
      <c r="Q41" s="7" t="str">
        <f t="shared" si="31"/>
        <v/>
      </c>
      <c r="R41" s="16" t="str">
        <f t="shared" si="14"/>
        <v/>
      </c>
      <c r="S41" s="14" t="str">
        <f t="shared" si="32"/>
        <v/>
      </c>
      <c r="T41" s="11" t="str">
        <f t="shared" si="10"/>
        <v/>
      </c>
    </row>
    <row r="42" spans="1:20" x14ac:dyDescent="0.4">
      <c r="A42" s="25" t="s">
        <v>48</v>
      </c>
      <c r="B42" s="5" t="s">
        <v>386</v>
      </c>
      <c r="C42" s="5"/>
      <c r="D42" s="11" t="str">
        <f t="shared" si="0"/>
        <v/>
      </c>
      <c r="E42" s="7" t="str">
        <f t="shared" si="25"/>
        <v/>
      </c>
      <c r="F42" s="16" t="str">
        <f t="shared" si="11"/>
        <v/>
      </c>
      <c r="G42" s="14" t="str">
        <f t="shared" si="26"/>
        <v/>
      </c>
      <c r="H42" s="11" t="str">
        <f t="shared" si="1"/>
        <v/>
      </c>
      <c r="I42" s="7" t="str">
        <f t="shared" si="27"/>
        <v/>
      </c>
      <c r="J42" s="16" t="str">
        <f t="shared" si="12"/>
        <v/>
      </c>
      <c r="K42" s="14" t="str">
        <f t="shared" si="28"/>
        <v/>
      </c>
      <c r="L42" s="11" t="str">
        <f t="shared" si="4"/>
        <v/>
      </c>
      <c r="M42" s="7" t="str">
        <f t="shared" si="29"/>
        <v/>
      </c>
      <c r="N42" s="16" t="str">
        <f t="shared" si="13"/>
        <v/>
      </c>
      <c r="O42" s="14" t="str">
        <f t="shared" si="30"/>
        <v/>
      </c>
      <c r="P42" s="11" t="str">
        <f t="shared" si="7"/>
        <v/>
      </c>
      <c r="Q42" s="7" t="str">
        <f t="shared" si="31"/>
        <v/>
      </c>
      <c r="R42" s="16" t="str">
        <f t="shared" si="14"/>
        <v/>
      </c>
      <c r="S42" s="14" t="str">
        <f t="shared" si="32"/>
        <v/>
      </c>
      <c r="T42" s="11" t="str">
        <f t="shared" si="10"/>
        <v/>
      </c>
    </row>
    <row r="43" spans="1:20" x14ac:dyDescent="0.4">
      <c r="A43" s="25" t="s">
        <v>49</v>
      </c>
      <c r="B43" s="5" t="s">
        <v>387</v>
      </c>
      <c r="C43" s="5"/>
      <c r="D43" s="11" t="str">
        <f t="shared" si="0"/>
        <v/>
      </c>
      <c r="E43" s="7" t="str">
        <f t="shared" si="25"/>
        <v/>
      </c>
      <c r="F43" s="16" t="str">
        <f t="shared" si="11"/>
        <v/>
      </c>
      <c r="G43" s="14" t="str">
        <f t="shared" si="26"/>
        <v/>
      </c>
      <c r="H43" s="11" t="str">
        <f t="shared" si="1"/>
        <v/>
      </c>
      <c r="I43" s="7" t="str">
        <f t="shared" si="27"/>
        <v/>
      </c>
      <c r="J43" s="16" t="str">
        <f t="shared" si="12"/>
        <v/>
      </c>
      <c r="K43" s="14" t="str">
        <f t="shared" si="28"/>
        <v/>
      </c>
      <c r="L43" s="11" t="str">
        <f t="shared" si="4"/>
        <v/>
      </c>
      <c r="M43" s="7" t="str">
        <f t="shared" si="29"/>
        <v/>
      </c>
      <c r="N43" s="16" t="str">
        <f t="shared" si="13"/>
        <v/>
      </c>
      <c r="O43" s="14" t="str">
        <f t="shared" si="30"/>
        <v/>
      </c>
      <c r="P43" s="11" t="str">
        <f t="shared" si="7"/>
        <v/>
      </c>
      <c r="Q43" s="7" t="str">
        <f t="shared" si="31"/>
        <v/>
      </c>
      <c r="R43" s="16" t="str">
        <f t="shared" si="14"/>
        <v/>
      </c>
      <c r="S43" s="14" t="str">
        <f t="shared" si="32"/>
        <v/>
      </c>
      <c r="T43" s="11" t="str">
        <f t="shared" si="10"/>
        <v/>
      </c>
    </row>
    <row r="44" spans="1:20" x14ac:dyDescent="0.4">
      <c r="A44" s="25" t="s">
        <v>50</v>
      </c>
      <c r="B44" s="5" t="s">
        <v>388</v>
      </c>
      <c r="C44" s="5"/>
      <c r="D44" s="11" t="str">
        <f t="shared" si="0"/>
        <v/>
      </c>
      <c r="E44" s="7" t="str">
        <f t="shared" si="25"/>
        <v/>
      </c>
      <c r="F44" s="16" t="str">
        <f t="shared" si="11"/>
        <v/>
      </c>
      <c r="G44" s="14" t="str">
        <f t="shared" si="26"/>
        <v/>
      </c>
      <c r="H44" s="11" t="str">
        <f t="shared" si="1"/>
        <v/>
      </c>
      <c r="I44" s="7" t="str">
        <f t="shared" si="27"/>
        <v/>
      </c>
      <c r="J44" s="16" t="str">
        <f t="shared" si="12"/>
        <v/>
      </c>
      <c r="K44" s="14" t="str">
        <f t="shared" si="28"/>
        <v/>
      </c>
      <c r="L44" s="11" t="str">
        <f t="shared" si="4"/>
        <v/>
      </c>
      <c r="M44" s="7" t="str">
        <f t="shared" si="29"/>
        <v/>
      </c>
      <c r="N44" s="16" t="str">
        <f t="shared" si="13"/>
        <v/>
      </c>
      <c r="O44" s="14" t="str">
        <f t="shared" si="30"/>
        <v/>
      </c>
      <c r="P44" s="11" t="str">
        <f t="shared" si="7"/>
        <v/>
      </c>
      <c r="Q44" s="7" t="str">
        <f t="shared" si="31"/>
        <v/>
      </c>
      <c r="R44" s="16" t="str">
        <f t="shared" si="14"/>
        <v/>
      </c>
      <c r="S44" s="14" t="str">
        <f t="shared" si="32"/>
        <v/>
      </c>
      <c r="T44" s="11" t="str">
        <f t="shared" si="10"/>
        <v/>
      </c>
    </row>
    <row r="45" spans="1:20" x14ac:dyDescent="0.4">
      <c r="A45" s="25" t="s">
        <v>51</v>
      </c>
      <c r="B45" s="5" t="s">
        <v>389</v>
      </c>
      <c r="C45" s="5"/>
      <c r="D45" s="11" t="str">
        <f t="shared" si="0"/>
        <v/>
      </c>
      <c r="E45" s="7" t="str">
        <f t="shared" si="25"/>
        <v/>
      </c>
      <c r="F45" s="16" t="str">
        <f t="shared" si="11"/>
        <v/>
      </c>
      <c r="G45" s="14" t="str">
        <f t="shared" si="26"/>
        <v/>
      </c>
      <c r="H45" s="11" t="str">
        <f t="shared" si="1"/>
        <v/>
      </c>
      <c r="I45" s="7" t="str">
        <f t="shared" si="27"/>
        <v/>
      </c>
      <c r="J45" s="16" t="str">
        <f t="shared" si="12"/>
        <v/>
      </c>
      <c r="K45" s="14" t="str">
        <f t="shared" si="28"/>
        <v/>
      </c>
      <c r="L45" s="11" t="str">
        <f t="shared" si="4"/>
        <v/>
      </c>
      <c r="M45" s="7" t="str">
        <f t="shared" si="29"/>
        <v/>
      </c>
      <c r="N45" s="16" t="str">
        <f t="shared" si="13"/>
        <v/>
      </c>
      <c r="O45" s="14" t="str">
        <f t="shared" si="30"/>
        <v/>
      </c>
      <c r="P45" s="11" t="str">
        <f t="shared" si="7"/>
        <v/>
      </c>
      <c r="Q45" s="7" t="str">
        <f t="shared" si="31"/>
        <v/>
      </c>
      <c r="R45" s="16" t="str">
        <f t="shared" si="14"/>
        <v/>
      </c>
      <c r="S45" s="14" t="str">
        <f t="shared" si="32"/>
        <v/>
      </c>
      <c r="T45" s="11" t="str">
        <f t="shared" si="10"/>
        <v/>
      </c>
    </row>
    <row r="46" spans="1:20" x14ac:dyDescent="0.4">
      <c r="A46" s="25" t="s">
        <v>52</v>
      </c>
      <c r="B46" s="5" t="s">
        <v>390</v>
      </c>
      <c r="C46" s="5"/>
      <c r="D46" s="11" t="str">
        <f>IF(ISBLANK(C46),"","1局占有")</f>
        <v/>
      </c>
      <c r="E46" s="7" t="str">
        <f>IF(ISBLANK(C46),"","B")</f>
        <v/>
      </c>
      <c r="F46" s="16" t="str">
        <f t="shared" si="11"/>
        <v/>
      </c>
      <c r="G46" s="14" t="str">
        <f>IF(ISBLANK(C46),"","～")</f>
        <v/>
      </c>
      <c r="H46" s="11" t="str">
        <f t="shared" si="1"/>
        <v/>
      </c>
      <c r="I46" s="7" t="str">
        <f>IF(ISBLANK(C46),"","B")</f>
        <v/>
      </c>
      <c r="J46" s="16" t="str">
        <f t="shared" si="12"/>
        <v/>
      </c>
      <c r="K46" s="14" t="str">
        <f>IF(ISBLANK(C46),"","～")</f>
        <v/>
      </c>
      <c r="L46" s="11" t="str">
        <f t="shared" si="4"/>
        <v/>
      </c>
      <c r="M46" s="7" t="str">
        <f>IF(ISBLANK(C46),"","W")</f>
        <v/>
      </c>
      <c r="N46" s="16" t="str">
        <f t="shared" si="13"/>
        <v/>
      </c>
      <c r="O46" s="14" t="str">
        <f>IF(ISBLANK(C46),"","～")</f>
        <v/>
      </c>
      <c r="P46" s="11" t="str">
        <f t="shared" si="7"/>
        <v/>
      </c>
      <c r="Q46" s="7" t="str">
        <f>IF(ISBLANK(C46),"","W")</f>
        <v/>
      </c>
      <c r="R46" s="16" t="str">
        <f t="shared" si="14"/>
        <v/>
      </c>
      <c r="S46" s="14" t="str">
        <f>IF(ISBLANK(C46),"","～")</f>
        <v/>
      </c>
      <c r="T46" s="11" t="str">
        <f t="shared" si="10"/>
        <v/>
      </c>
    </row>
    <row r="47" spans="1:20" x14ac:dyDescent="0.4">
      <c r="A47" s="25" t="s">
        <v>53</v>
      </c>
      <c r="B47" s="5" t="s">
        <v>391</v>
      </c>
      <c r="C47" s="5"/>
      <c r="D47" s="11" t="str">
        <f t="shared" si="0"/>
        <v/>
      </c>
      <c r="E47" s="7" t="str">
        <f t="shared" ref="E47:E59" si="33">IF(ISBLANK(C47),"","B")</f>
        <v/>
      </c>
      <c r="F47" s="16" t="str">
        <f t="shared" si="11"/>
        <v/>
      </c>
      <c r="G47" s="14" t="str">
        <f t="shared" ref="G47:G59" si="34">IF(ISBLANK(C47),"","～")</f>
        <v/>
      </c>
      <c r="H47" s="11" t="str">
        <f t="shared" si="1"/>
        <v/>
      </c>
      <c r="I47" s="7" t="str">
        <f t="shared" ref="I47:I59" si="35">IF(ISBLANK(C47),"","B")</f>
        <v/>
      </c>
      <c r="J47" s="16" t="str">
        <f t="shared" si="12"/>
        <v/>
      </c>
      <c r="K47" s="14" t="str">
        <f t="shared" ref="K47:K59" si="36">IF(ISBLANK(C47),"","～")</f>
        <v/>
      </c>
      <c r="L47" s="11" t="str">
        <f t="shared" si="4"/>
        <v/>
      </c>
      <c r="M47" s="7" t="str">
        <f t="shared" ref="M47:M59" si="37">IF(ISBLANK(C47),"","W")</f>
        <v/>
      </c>
      <c r="N47" s="16" t="str">
        <f t="shared" si="13"/>
        <v/>
      </c>
      <c r="O47" s="14" t="str">
        <f t="shared" ref="O47:O59" si="38">IF(ISBLANK(C47),"","～")</f>
        <v/>
      </c>
      <c r="P47" s="11" t="str">
        <f t="shared" si="7"/>
        <v/>
      </c>
      <c r="Q47" s="7" t="str">
        <f t="shared" ref="Q47:Q59" si="39">IF(ISBLANK(C47),"","W")</f>
        <v/>
      </c>
      <c r="R47" s="16" t="str">
        <f t="shared" si="14"/>
        <v/>
      </c>
      <c r="S47" s="14" t="str">
        <f t="shared" ref="S47:S59" si="40">IF(ISBLANK(C47),"","～")</f>
        <v/>
      </c>
      <c r="T47" s="11" t="str">
        <f t="shared" si="10"/>
        <v/>
      </c>
    </row>
    <row r="48" spans="1:20" x14ac:dyDescent="0.4">
      <c r="A48" s="25" t="s">
        <v>54</v>
      </c>
      <c r="B48" s="5" t="s">
        <v>392</v>
      </c>
      <c r="C48" s="5"/>
      <c r="D48" s="11" t="str">
        <f t="shared" si="0"/>
        <v/>
      </c>
      <c r="E48" s="7" t="str">
        <f t="shared" si="33"/>
        <v/>
      </c>
      <c r="F48" s="16" t="str">
        <f t="shared" si="11"/>
        <v/>
      </c>
      <c r="G48" s="14" t="str">
        <f t="shared" si="34"/>
        <v/>
      </c>
      <c r="H48" s="11" t="str">
        <f t="shared" si="1"/>
        <v/>
      </c>
      <c r="I48" s="7" t="str">
        <f t="shared" si="35"/>
        <v/>
      </c>
      <c r="J48" s="16" t="str">
        <f t="shared" si="12"/>
        <v/>
      </c>
      <c r="K48" s="14" t="str">
        <f t="shared" si="36"/>
        <v/>
      </c>
      <c r="L48" s="11" t="str">
        <f t="shared" si="4"/>
        <v/>
      </c>
      <c r="M48" s="7" t="str">
        <f t="shared" si="37"/>
        <v/>
      </c>
      <c r="N48" s="16" t="str">
        <f t="shared" si="13"/>
        <v/>
      </c>
      <c r="O48" s="14" t="str">
        <f t="shared" si="38"/>
        <v/>
      </c>
      <c r="P48" s="11" t="str">
        <f t="shared" si="7"/>
        <v/>
      </c>
      <c r="Q48" s="7" t="str">
        <f t="shared" si="39"/>
        <v/>
      </c>
      <c r="R48" s="16" t="str">
        <f t="shared" si="14"/>
        <v/>
      </c>
      <c r="S48" s="14" t="str">
        <f t="shared" si="40"/>
        <v/>
      </c>
      <c r="T48" s="11" t="str">
        <f t="shared" si="10"/>
        <v/>
      </c>
    </row>
    <row r="49" spans="1:20" x14ac:dyDescent="0.4">
      <c r="A49" s="25" t="s">
        <v>55</v>
      </c>
      <c r="B49" s="5" t="s">
        <v>393</v>
      </c>
      <c r="C49" s="5"/>
      <c r="D49" s="11" t="str">
        <f t="shared" si="0"/>
        <v/>
      </c>
      <c r="E49" s="7" t="str">
        <f t="shared" si="33"/>
        <v/>
      </c>
      <c r="F49" s="16" t="str">
        <f t="shared" si="11"/>
        <v/>
      </c>
      <c r="G49" s="14" t="str">
        <f t="shared" si="34"/>
        <v/>
      </c>
      <c r="H49" s="11" t="str">
        <f t="shared" si="1"/>
        <v/>
      </c>
      <c r="I49" s="7" t="str">
        <f t="shared" si="35"/>
        <v/>
      </c>
      <c r="J49" s="16" t="str">
        <f t="shared" si="12"/>
        <v/>
      </c>
      <c r="K49" s="14" t="str">
        <f t="shared" si="36"/>
        <v/>
      </c>
      <c r="L49" s="11" t="str">
        <f t="shared" si="4"/>
        <v/>
      </c>
      <c r="M49" s="7" t="str">
        <f t="shared" si="37"/>
        <v/>
      </c>
      <c r="N49" s="16" t="str">
        <f t="shared" si="13"/>
        <v/>
      </c>
      <c r="O49" s="14" t="str">
        <f t="shared" si="38"/>
        <v/>
      </c>
      <c r="P49" s="11" t="str">
        <f t="shared" si="7"/>
        <v/>
      </c>
      <c r="Q49" s="7" t="str">
        <f t="shared" si="39"/>
        <v/>
      </c>
      <c r="R49" s="16" t="str">
        <f t="shared" si="14"/>
        <v/>
      </c>
      <c r="S49" s="14" t="str">
        <f t="shared" si="40"/>
        <v/>
      </c>
      <c r="T49" s="11" t="str">
        <f t="shared" si="10"/>
        <v/>
      </c>
    </row>
    <row r="50" spans="1:20" x14ac:dyDescent="0.4">
      <c r="A50" s="25" t="s">
        <v>56</v>
      </c>
      <c r="B50" s="5" t="s">
        <v>394</v>
      </c>
      <c r="C50" s="5"/>
      <c r="D50" s="11" t="str">
        <f t="shared" si="0"/>
        <v/>
      </c>
      <c r="E50" s="7" t="str">
        <f t="shared" si="33"/>
        <v/>
      </c>
      <c r="F50" s="16" t="str">
        <f t="shared" si="11"/>
        <v/>
      </c>
      <c r="G50" s="14" t="str">
        <f t="shared" si="34"/>
        <v/>
      </c>
      <c r="H50" s="11" t="str">
        <f t="shared" si="1"/>
        <v/>
      </c>
      <c r="I50" s="7" t="str">
        <f t="shared" si="35"/>
        <v/>
      </c>
      <c r="J50" s="16" t="str">
        <f t="shared" si="12"/>
        <v/>
      </c>
      <c r="K50" s="14" t="str">
        <f t="shared" si="36"/>
        <v/>
      </c>
      <c r="L50" s="11" t="str">
        <f t="shared" si="4"/>
        <v/>
      </c>
      <c r="M50" s="7" t="str">
        <f t="shared" si="37"/>
        <v/>
      </c>
      <c r="N50" s="16" t="str">
        <f t="shared" si="13"/>
        <v/>
      </c>
      <c r="O50" s="14" t="str">
        <f t="shared" si="38"/>
        <v/>
      </c>
      <c r="P50" s="11" t="str">
        <f t="shared" si="7"/>
        <v/>
      </c>
      <c r="Q50" s="7" t="str">
        <f t="shared" si="39"/>
        <v/>
      </c>
      <c r="R50" s="16" t="str">
        <f t="shared" si="14"/>
        <v/>
      </c>
      <c r="S50" s="14" t="str">
        <f t="shared" si="40"/>
        <v/>
      </c>
      <c r="T50" s="11" t="str">
        <f t="shared" si="10"/>
        <v/>
      </c>
    </row>
    <row r="51" spans="1:20" x14ac:dyDescent="0.4">
      <c r="A51" s="25" t="s">
        <v>57</v>
      </c>
      <c r="B51" s="5" t="s">
        <v>395</v>
      </c>
      <c r="C51" s="5"/>
      <c r="D51" s="11" t="str">
        <f t="shared" si="0"/>
        <v/>
      </c>
      <c r="E51" s="7" t="str">
        <f t="shared" si="33"/>
        <v/>
      </c>
      <c r="F51" s="16" t="str">
        <f t="shared" si="11"/>
        <v/>
      </c>
      <c r="G51" s="14" t="str">
        <f t="shared" si="34"/>
        <v/>
      </c>
      <c r="H51" s="11" t="str">
        <f t="shared" si="1"/>
        <v/>
      </c>
      <c r="I51" s="7" t="str">
        <f t="shared" si="35"/>
        <v/>
      </c>
      <c r="J51" s="16" t="str">
        <f t="shared" si="12"/>
        <v/>
      </c>
      <c r="K51" s="14" t="str">
        <f t="shared" si="36"/>
        <v/>
      </c>
      <c r="L51" s="11" t="str">
        <f t="shared" si="4"/>
        <v/>
      </c>
      <c r="M51" s="7" t="str">
        <f t="shared" si="37"/>
        <v/>
      </c>
      <c r="N51" s="16" t="str">
        <f t="shared" si="13"/>
        <v/>
      </c>
      <c r="O51" s="14" t="str">
        <f t="shared" si="38"/>
        <v/>
      </c>
      <c r="P51" s="11" t="str">
        <f t="shared" si="7"/>
        <v/>
      </c>
      <c r="Q51" s="7" t="str">
        <f t="shared" si="39"/>
        <v/>
      </c>
      <c r="R51" s="16" t="str">
        <f t="shared" si="14"/>
        <v/>
      </c>
      <c r="S51" s="14" t="str">
        <f t="shared" si="40"/>
        <v/>
      </c>
      <c r="T51" s="11" t="str">
        <f t="shared" si="10"/>
        <v/>
      </c>
    </row>
    <row r="52" spans="1:20" x14ac:dyDescent="0.4">
      <c r="A52" s="25" t="s">
        <v>58</v>
      </c>
      <c r="B52" s="5" t="s">
        <v>396</v>
      </c>
      <c r="C52" s="5"/>
      <c r="D52" s="11" t="str">
        <f t="shared" si="0"/>
        <v/>
      </c>
      <c r="E52" s="7" t="str">
        <f t="shared" si="33"/>
        <v/>
      </c>
      <c r="F52" s="16" t="str">
        <f t="shared" si="11"/>
        <v/>
      </c>
      <c r="G52" s="14" t="str">
        <f t="shared" si="34"/>
        <v/>
      </c>
      <c r="H52" s="11" t="str">
        <f t="shared" si="1"/>
        <v/>
      </c>
      <c r="I52" s="7" t="str">
        <f t="shared" si="35"/>
        <v/>
      </c>
      <c r="J52" s="16" t="str">
        <f t="shared" si="12"/>
        <v/>
      </c>
      <c r="K52" s="14" t="str">
        <f t="shared" si="36"/>
        <v/>
      </c>
      <c r="L52" s="11" t="str">
        <f t="shared" si="4"/>
        <v/>
      </c>
      <c r="M52" s="7" t="str">
        <f t="shared" si="37"/>
        <v/>
      </c>
      <c r="N52" s="16" t="str">
        <f t="shared" si="13"/>
        <v/>
      </c>
      <c r="O52" s="14" t="str">
        <f t="shared" si="38"/>
        <v/>
      </c>
      <c r="P52" s="11" t="str">
        <f t="shared" si="7"/>
        <v/>
      </c>
      <c r="Q52" s="7" t="str">
        <f t="shared" si="39"/>
        <v/>
      </c>
      <c r="R52" s="16" t="str">
        <f t="shared" si="14"/>
        <v/>
      </c>
      <c r="S52" s="14" t="str">
        <f t="shared" si="40"/>
        <v/>
      </c>
      <c r="T52" s="11" t="str">
        <f t="shared" si="10"/>
        <v/>
      </c>
    </row>
    <row r="53" spans="1:20" x14ac:dyDescent="0.4">
      <c r="A53" s="25" t="s">
        <v>59</v>
      </c>
      <c r="B53" s="5" t="s">
        <v>397</v>
      </c>
      <c r="C53" s="5"/>
      <c r="D53" s="11" t="str">
        <f t="shared" si="0"/>
        <v/>
      </c>
      <c r="E53" s="7" t="str">
        <f t="shared" si="33"/>
        <v/>
      </c>
      <c r="F53" s="16" t="str">
        <f t="shared" si="11"/>
        <v/>
      </c>
      <c r="G53" s="14" t="str">
        <f t="shared" si="34"/>
        <v/>
      </c>
      <c r="H53" s="11" t="str">
        <f t="shared" si="1"/>
        <v/>
      </c>
      <c r="I53" s="7" t="str">
        <f t="shared" si="35"/>
        <v/>
      </c>
      <c r="J53" s="16" t="str">
        <f t="shared" si="12"/>
        <v/>
      </c>
      <c r="K53" s="14" t="str">
        <f t="shared" si="36"/>
        <v/>
      </c>
      <c r="L53" s="11" t="str">
        <f t="shared" si="4"/>
        <v/>
      </c>
      <c r="M53" s="7" t="str">
        <f t="shared" si="37"/>
        <v/>
      </c>
      <c r="N53" s="16" t="str">
        <f t="shared" si="13"/>
        <v/>
      </c>
      <c r="O53" s="14" t="str">
        <f t="shared" si="38"/>
        <v/>
      </c>
      <c r="P53" s="11" t="str">
        <f t="shared" si="7"/>
        <v/>
      </c>
      <c r="Q53" s="7" t="str">
        <f t="shared" si="39"/>
        <v/>
      </c>
      <c r="R53" s="16" t="str">
        <f t="shared" si="14"/>
        <v/>
      </c>
      <c r="S53" s="14" t="str">
        <f t="shared" si="40"/>
        <v/>
      </c>
      <c r="T53" s="11" t="str">
        <f t="shared" si="10"/>
        <v/>
      </c>
    </row>
    <row r="54" spans="1:20" x14ac:dyDescent="0.4">
      <c r="A54" s="25" t="s">
        <v>60</v>
      </c>
      <c r="B54" s="5" t="s">
        <v>398</v>
      </c>
      <c r="C54" s="5"/>
      <c r="D54" s="11" t="str">
        <f t="shared" si="0"/>
        <v/>
      </c>
      <c r="E54" s="7" t="str">
        <f t="shared" si="33"/>
        <v/>
      </c>
      <c r="F54" s="16" t="str">
        <f t="shared" si="11"/>
        <v/>
      </c>
      <c r="G54" s="14" t="str">
        <f t="shared" si="34"/>
        <v/>
      </c>
      <c r="H54" s="11" t="str">
        <f t="shared" si="1"/>
        <v/>
      </c>
      <c r="I54" s="7" t="str">
        <f t="shared" si="35"/>
        <v/>
      </c>
      <c r="J54" s="16" t="str">
        <f t="shared" si="12"/>
        <v/>
      </c>
      <c r="K54" s="14" t="str">
        <f t="shared" si="36"/>
        <v/>
      </c>
      <c r="L54" s="11" t="str">
        <f t="shared" si="4"/>
        <v/>
      </c>
      <c r="M54" s="7" t="str">
        <f t="shared" si="37"/>
        <v/>
      </c>
      <c r="N54" s="16" t="str">
        <f t="shared" si="13"/>
        <v/>
      </c>
      <c r="O54" s="14" t="str">
        <f t="shared" si="38"/>
        <v/>
      </c>
      <c r="P54" s="11" t="str">
        <f t="shared" si="7"/>
        <v/>
      </c>
      <c r="Q54" s="7" t="str">
        <f t="shared" si="39"/>
        <v/>
      </c>
      <c r="R54" s="16" t="str">
        <f t="shared" si="14"/>
        <v/>
      </c>
      <c r="S54" s="14" t="str">
        <f t="shared" si="40"/>
        <v/>
      </c>
      <c r="T54" s="11" t="str">
        <f t="shared" si="10"/>
        <v/>
      </c>
    </row>
    <row r="55" spans="1:20" x14ac:dyDescent="0.4">
      <c r="A55" s="25" t="s">
        <v>61</v>
      </c>
      <c r="B55" s="5" t="s">
        <v>399</v>
      </c>
      <c r="C55" s="5"/>
      <c r="D55" s="11" t="str">
        <f t="shared" si="0"/>
        <v/>
      </c>
      <c r="E55" s="7" t="str">
        <f t="shared" si="33"/>
        <v/>
      </c>
      <c r="F55" s="16" t="str">
        <f t="shared" si="11"/>
        <v/>
      </c>
      <c r="G55" s="14" t="str">
        <f t="shared" si="34"/>
        <v/>
      </c>
      <c r="H55" s="11" t="str">
        <f t="shared" si="1"/>
        <v/>
      </c>
      <c r="I55" s="7" t="str">
        <f t="shared" si="35"/>
        <v/>
      </c>
      <c r="J55" s="16" t="str">
        <f t="shared" si="12"/>
        <v/>
      </c>
      <c r="K55" s="14" t="str">
        <f t="shared" si="36"/>
        <v/>
      </c>
      <c r="L55" s="11" t="str">
        <f t="shared" si="4"/>
        <v/>
      </c>
      <c r="M55" s="7" t="str">
        <f t="shared" si="37"/>
        <v/>
      </c>
      <c r="N55" s="16" t="str">
        <f t="shared" si="13"/>
        <v/>
      </c>
      <c r="O55" s="14" t="str">
        <f t="shared" si="38"/>
        <v/>
      </c>
      <c r="P55" s="11" t="str">
        <f t="shared" si="7"/>
        <v/>
      </c>
      <c r="Q55" s="7" t="str">
        <f t="shared" si="39"/>
        <v/>
      </c>
      <c r="R55" s="16" t="str">
        <f t="shared" si="14"/>
        <v/>
      </c>
      <c r="S55" s="14" t="str">
        <f t="shared" si="40"/>
        <v/>
      </c>
      <c r="T55" s="11" t="str">
        <f t="shared" si="10"/>
        <v/>
      </c>
    </row>
    <row r="56" spans="1:20" x14ac:dyDescent="0.4">
      <c r="A56" s="25" t="s">
        <v>62</v>
      </c>
      <c r="B56" s="5" t="s">
        <v>400</v>
      </c>
      <c r="C56" s="5"/>
      <c r="D56" s="11" t="str">
        <f t="shared" si="0"/>
        <v/>
      </c>
      <c r="E56" s="7" t="str">
        <f t="shared" si="33"/>
        <v/>
      </c>
      <c r="F56" s="16" t="str">
        <f t="shared" si="11"/>
        <v/>
      </c>
      <c r="G56" s="14" t="str">
        <f t="shared" si="34"/>
        <v/>
      </c>
      <c r="H56" s="11" t="str">
        <f t="shared" si="1"/>
        <v/>
      </c>
      <c r="I56" s="7" t="str">
        <f t="shared" si="35"/>
        <v/>
      </c>
      <c r="J56" s="16" t="str">
        <f t="shared" si="12"/>
        <v/>
      </c>
      <c r="K56" s="14" t="str">
        <f t="shared" si="36"/>
        <v/>
      </c>
      <c r="L56" s="11" t="str">
        <f t="shared" si="4"/>
        <v/>
      </c>
      <c r="M56" s="7" t="str">
        <f t="shared" si="37"/>
        <v/>
      </c>
      <c r="N56" s="16" t="str">
        <f t="shared" si="13"/>
        <v/>
      </c>
      <c r="O56" s="14" t="str">
        <f t="shared" si="38"/>
        <v/>
      </c>
      <c r="P56" s="11" t="str">
        <f t="shared" si="7"/>
        <v/>
      </c>
      <c r="Q56" s="7" t="str">
        <f t="shared" si="39"/>
        <v/>
      </c>
      <c r="R56" s="16" t="str">
        <f t="shared" si="14"/>
        <v/>
      </c>
      <c r="S56" s="14" t="str">
        <f t="shared" si="40"/>
        <v/>
      </c>
      <c r="T56" s="11" t="str">
        <f t="shared" si="10"/>
        <v/>
      </c>
    </row>
    <row r="57" spans="1:20" x14ac:dyDescent="0.4">
      <c r="A57" s="25" t="s">
        <v>63</v>
      </c>
      <c r="B57" s="5" t="s">
        <v>401</v>
      </c>
      <c r="C57" s="5"/>
      <c r="D57" s="11" t="str">
        <f t="shared" si="0"/>
        <v/>
      </c>
      <c r="E57" s="7" t="str">
        <f t="shared" si="33"/>
        <v/>
      </c>
      <c r="F57" s="16" t="str">
        <f t="shared" si="11"/>
        <v/>
      </c>
      <c r="G57" s="14" t="str">
        <f t="shared" si="34"/>
        <v/>
      </c>
      <c r="H57" s="11" t="str">
        <f t="shared" si="1"/>
        <v/>
      </c>
      <c r="I57" s="7" t="str">
        <f t="shared" si="35"/>
        <v/>
      </c>
      <c r="J57" s="16" t="str">
        <f t="shared" si="12"/>
        <v/>
      </c>
      <c r="K57" s="14" t="str">
        <f t="shared" si="36"/>
        <v/>
      </c>
      <c r="L57" s="11" t="str">
        <f t="shared" si="4"/>
        <v/>
      </c>
      <c r="M57" s="7" t="str">
        <f t="shared" si="37"/>
        <v/>
      </c>
      <c r="N57" s="16" t="str">
        <f t="shared" si="13"/>
        <v/>
      </c>
      <c r="O57" s="14" t="str">
        <f t="shared" si="38"/>
        <v/>
      </c>
      <c r="P57" s="11" t="str">
        <f t="shared" si="7"/>
        <v/>
      </c>
      <c r="Q57" s="7" t="str">
        <f t="shared" si="39"/>
        <v/>
      </c>
      <c r="R57" s="16" t="str">
        <f t="shared" si="14"/>
        <v/>
      </c>
      <c r="S57" s="14" t="str">
        <f t="shared" si="40"/>
        <v/>
      </c>
      <c r="T57" s="11" t="str">
        <f t="shared" si="10"/>
        <v/>
      </c>
    </row>
    <row r="58" spans="1:20" x14ac:dyDescent="0.4">
      <c r="A58" s="25" t="s">
        <v>64</v>
      </c>
      <c r="B58" s="5" t="s">
        <v>402</v>
      </c>
      <c r="C58" s="5"/>
      <c r="D58" s="11" t="str">
        <f t="shared" si="0"/>
        <v/>
      </c>
      <c r="E58" s="7" t="str">
        <f t="shared" si="33"/>
        <v/>
      </c>
      <c r="F58" s="16" t="str">
        <f t="shared" si="11"/>
        <v/>
      </c>
      <c r="G58" s="14" t="str">
        <f t="shared" si="34"/>
        <v/>
      </c>
      <c r="H58" s="11" t="str">
        <f t="shared" si="1"/>
        <v/>
      </c>
      <c r="I58" s="7" t="str">
        <f t="shared" si="35"/>
        <v/>
      </c>
      <c r="J58" s="16" t="str">
        <f t="shared" si="12"/>
        <v/>
      </c>
      <c r="K58" s="14" t="str">
        <f t="shared" si="36"/>
        <v/>
      </c>
      <c r="L58" s="11" t="str">
        <f t="shared" si="4"/>
        <v/>
      </c>
      <c r="M58" s="7" t="str">
        <f t="shared" si="37"/>
        <v/>
      </c>
      <c r="N58" s="16" t="str">
        <f t="shared" si="13"/>
        <v/>
      </c>
      <c r="O58" s="14" t="str">
        <f t="shared" si="38"/>
        <v/>
      </c>
      <c r="P58" s="11" t="str">
        <f t="shared" si="7"/>
        <v/>
      </c>
      <c r="Q58" s="7" t="str">
        <f t="shared" si="39"/>
        <v/>
      </c>
      <c r="R58" s="16" t="str">
        <f t="shared" si="14"/>
        <v/>
      </c>
      <c r="S58" s="14" t="str">
        <f t="shared" si="40"/>
        <v/>
      </c>
      <c r="T58" s="11" t="str">
        <f t="shared" si="10"/>
        <v/>
      </c>
    </row>
    <row r="59" spans="1:20" x14ac:dyDescent="0.4">
      <c r="A59" s="25" t="s">
        <v>65</v>
      </c>
      <c r="B59" s="5" t="s">
        <v>403</v>
      </c>
      <c r="C59" s="5"/>
      <c r="D59" s="11" t="str">
        <f t="shared" si="0"/>
        <v/>
      </c>
      <c r="E59" s="7" t="str">
        <f t="shared" si="33"/>
        <v/>
      </c>
      <c r="F59" s="16" t="str">
        <f t="shared" si="11"/>
        <v/>
      </c>
      <c r="G59" s="14" t="str">
        <f t="shared" si="34"/>
        <v/>
      </c>
      <c r="H59" s="11" t="str">
        <f t="shared" si="1"/>
        <v/>
      </c>
      <c r="I59" s="7" t="str">
        <f t="shared" si="35"/>
        <v/>
      </c>
      <c r="J59" s="16" t="str">
        <f t="shared" si="12"/>
        <v/>
      </c>
      <c r="K59" s="14" t="str">
        <f t="shared" si="36"/>
        <v/>
      </c>
      <c r="L59" s="11" t="str">
        <f t="shared" si="4"/>
        <v/>
      </c>
      <c r="M59" s="7" t="str">
        <f t="shared" si="37"/>
        <v/>
      </c>
      <c r="N59" s="16" t="str">
        <f t="shared" si="13"/>
        <v/>
      </c>
      <c r="O59" s="14" t="str">
        <f t="shared" si="38"/>
        <v/>
      </c>
      <c r="P59" s="11" t="str">
        <f t="shared" si="7"/>
        <v/>
      </c>
      <c r="Q59" s="7" t="str">
        <f t="shared" si="39"/>
        <v/>
      </c>
      <c r="R59" s="16" t="str">
        <f t="shared" si="14"/>
        <v/>
      </c>
      <c r="S59" s="14" t="str">
        <f t="shared" si="40"/>
        <v/>
      </c>
      <c r="T59" s="11" t="str">
        <f t="shared" si="10"/>
        <v/>
      </c>
    </row>
    <row r="60" spans="1:20" x14ac:dyDescent="0.4">
      <c r="A60" s="25" t="s">
        <v>66</v>
      </c>
      <c r="B60" s="5" t="s">
        <v>404</v>
      </c>
      <c r="C60" s="5"/>
      <c r="D60" s="11" t="str">
        <f t="shared" si="0"/>
        <v/>
      </c>
      <c r="E60" s="7" t="str">
        <f t="shared" ref="E60:E66" si="41">IF(ISBLANK(C60),"","B")</f>
        <v/>
      </c>
      <c r="F60" s="16" t="str">
        <f t="shared" si="11"/>
        <v/>
      </c>
      <c r="G60" s="14" t="str">
        <f t="shared" ref="G60:G66" si="42">IF(ISBLANK(C60),"","～")</f>
        <v/>
      </c>
      <c r="H60" s="11" t="str">
        <f t="shared" si="1"/>
        <v/>
      </c>
      <c r="I60" s="7" t="str">
        <f t="shared" ref="I60:I66" si="43">IF(ISBLANK(C60),"","B")</f>
        <v/>
      </c>
      <c r="J60" s="16" t="str">
        <f t="shared" si="12"/>
        <v/>
      </c>
      <c r="K60" s="14" t="str">
        <f t="shared" ref="K60:K66" si="44">IF(ISBLANK(C60),"","～")</f>
        <v/>
      </c>
      <c r="L60" s="11" t="str">
        <f t="shared" si="4"/>
        <v/>
      </c>
      <c r="M60" s="7" t="str">
        <f t="shared" ref="M60:M66" si="45">IF(ISBLANK(C60),"","W")</f>
        <v/>
      </c>
      <c r="N60" s="16" t="str">
        <f t="shared" si="13"/>
        <v/>
      </c>
      <c r="O60" s="14" t="str">
        <f t="shared" ref="O60:O66" si="46">IF(ISBLANK(C60),"","～")</f>
        <v/>
      </c>
      <c r="P60" s="11" t="str">
        <f t="shared" si="7"/>
        <v/>
      </c>
      <c r="Q60" s="7" t="str">
        <f t="shared" ref="Q60:Q66" si="47">IF(ISBLANK(C60),"","W")</f>
        <v/>
      </c>
      <c r="R60" s="16" t="str">
        <f t="shared" si="14"/>
        <v/>
      </c>
      <c r="S60" s="14" t="str">
        <f t="shared" ref="S60:S66" si="48">IF(ISBLANK(C60),"","～")</f>
        <v/>
      </c>
      <c r="T60" s="11" t="str">
        <f t="shared" si="10"/>
        <v/>
      </c>
    </row>
    <row r="61" spans="1:20" x14ac:dyDescent="0.4">
      <c r="A61" s="25" t="s">
        <v>67</v>
      </c>
      <c r="B61" s="5" t="s">
        <v>405</v>
      </c>
      <c r="C61" s="5"/>
      <c r="D61" s="11" t="str">
        <f t="shared" si="0"/>
        <v/>
      </c>
      <c r="E61" s="7" t="str">
        <f t="shared" si="41"/>
        <v/>
      </c>
      <c r="F61" s="16" t="str">
        <f t="shared" si="11"/>
        <v/>
      </c>
      <c r="G61" s="14" t="str">
        <f t="shared" si="42"/>
        <v/>
      </c>
      <c r="H61" s="11" t="str">
        <f t="shared" si="1"/>
        <v/>
      </c>
      <c r="I61" s="7" t="str">
        <f t="shared" si="43"/>
        <v/>
      </c>
      <c r="J61" s="16" t="str">
        <f t="shared" si="12"/>
        <v/>
      </c>
      <c r="K61" s="14" t="str">
        <f t="shared" si="44"/>
        <v/>
      </c>
      <c r="L61" s="11" t="str">
        <f t="shared" si="4"/>
        <v/>
      </c>
      <c r="M61" s="7" t="str">
        <f t="shared" si="45"/>
        <v/>
      </c>
      <c r="N61" s="16" t="str">
        <f t="shared" si="13"/>
        <v/>
      </c>
      <c r="O61" s="14" t="str">
        <f t="shared" si="46"/>
        <v/>
      </c>
      <c r="P61" s="11" t="str">
        <f t="shared" si="7"/>
        <v/>
      </c>
      <c r="Q61" s="7" t="str">
        <f t="shared" si="47"/>
        <v/>
      </c>
      <c r="R61" s="16" t="str">
        <f t="shared" si="14"/>
        <v/>
      </c>
      <c r="S61" s="14" t="str">
        <f t="shared" si="48"/>
        <v/>
      </c>
      <c r="T61" s="11" t="str">
        <f t="shared" si="10"/>
        <v/>
      </c>
    </row>
    <row r="62" spans="1:20" x14ac:dyDescent="0.4">
      <c r="A62" s="25" t="s">
        <v>68</v>
      </c>
      <c r="B62" s="5" t="s">
        <v>406</v>
      </c>
      <c r="C62" s="5"/>
      <c r="D62" s="11" t="str">
        <f t="shared" si="0"/>
        <v/>
      </c>
      <c r="E62" s="7" t="str">
        <f t="shared" si="41"/>
        <v/>
      </c>
      <c r="F62" s="16" t="str">
        <f t="shared" si="11"/>
        <v/>
      </c>
      <c r="G62" s="14" t="str">
        <f t="shared" si="42"/>
        <v/>
      </c>
      <c r="H62" s="11" t="str">
        <f t="shared" si="1"/>
        <v/>
      </c>
      <c r="I62" s="7" t="str">
        <f t="shared" si="43"/>
        <v/>
      </c>
      <c r="J62" s="16" t="str">
        <f t="shared" si="12"/>
        <v/>
      </c>
      <c r="K62" s="14" t="str">
        <f t="shared" si="44"/>
        <v/>
      </c>
      <c r="L62" s="11" t="str">
        <f t="shared" si="4"/>
        <v/>
      </c>
      <c r="M62" s="7" t="str">
        <f t="shared" si="45"/>
        <v/>
      </c>
      <c r="N62" s="16" t="str">
        <f t="shared" si="13"/>
        <v/>
      </c>
      <c r="O62" s="14" t="str">
        <f t="shared" si="46"/>
        <v/>
      </c>
      <c r="P62" s="11" t="str">
        <f t="shared" si="7"/>
        <v/>
      </c>
      <c r="Q62" s="7" t="str">
        <f t="shared" si="47"/>
        <v/>
      </c>
      <c r="R62" s="16" t="str">
        <f t="shared" si="14"/>
        <v/>
      </c>
      <c r="S62" s="14" t="str">
        <f t="shared" si="48"/>
        <v/>
      </c>
      <c r="T62" s="11" t="str">
        <f t="shared" si="10"/>
        <v/>
      </c>
    </row>
    <row r="63" spans="1:20" x14ac:dyDescent="0.4">
      <c r="A63" s="25" t="s">
        <v>69</v>
      </c>
      <c r="B63" s="5" t="s">
        <v>407</v>
      </c>
      <c r="C63" s="5"/>
      <c r="D63" s="11" t="str">
        <f t="shared" si="0"/>
        <v/>
      </c>
      <c r="E63" s="7" t="str">
        <f t="shared" si="41"/>
        <v/>
      </c>
      <c r="F63" s="16" t="str">
        <f t="shared" si="11"/>
        <v/>
      </c>
      <c r="G63" s="14" t="str">
        <f t="shared" si="42"/>
        <v/>
      </c>
      <c r="H63" s="11" t="str">
        <f t="shared" si="1"/>
        <v/>
      </c>
      <c r="I63" s="7" t="str">
        <f t="shared" si="43"/>
        <v/>
      </c>
      <c r="J63" s="16" t="str">
        <f t="shared" si="12"/>
        <v/>
      </c>
      <c r="K63" s="14" t="str">
        <f t="shared" si="44"/>
        <v/>
      </c>
      <c r="L63" s="11" t="str">
        <f t="shared" si="4"/>
        <v/>
      </c>
      <c r="M63" s="7" t="str">
        <f t="shared" si="45"/>
        <v/>
      </c>
      <c r="N63" s="16" t="str">
        <f t="shared" si="13"/>
        <v/>
      </c>
      <c r="O63" s="14" t="str">
        <f t="shared" si="46"/>
        <v/>
      </c>
      <c r="P63" s="11" t="str">
        <f t="shared" si="7"/>
        <v/>
      </c>
      <c r="Q63" s="7" t="str">
        <f t="shared" si="47"/>
        <v/>
      </c>
      <c r="R63" s="16" t="str">
        <f t="shared" si="14"/>
        <v/>
      </c>
      <c r="S63" s="14" t="str">
        <f t="shared" si="48"/>
        <v/>
      </c>
      <c r="T63" s="11" t="str">
        <f t="shared" si="10"/>
        <v/>
      </c>
    </row>
    <row r="64" spans="1:20" x14ac:dyDescent="0.4">
      <c r="A64" s="25" t="s">
        <v>70</v>
      </c>
      <c r="B64" s="5" t="s">
        <v>408</v>
      </c>
      <c r="C64" s="5"/>
      <c r="D64" s="11" t="str">
        <f t="shared" si="0"/>
        <v/>
      </c>
      <c r="E64" s="7" t="str">
        <f t="shared" si="41"/>
        <v/>
      </c>
      <c r="F64" s="16" t="str">
        <f t="shared" si="11"/>
        <v/>
      </c>
      <c r="G64" s="14" t="str">
        <f t="shared" si="42"/>
        <v/>
      </c>
      <c r="H64" s="11" t="str">
        <f t="shared" si="1"/>
        <v/>
      </c>
      <c r="I64" s="7" t="str">
        <f t="shared" si="43"/>
        <v/>
      </c>
      <c r="J64" s="16" t="str">
        <f t="shared" si="12"/>
        <v/>
      </c>
      <c r="K64" s="14" t="str">
        <f t="shared" si="44"/>
        <v/>
      </c>
      <c r="L64" s="11" t="str">
        <f t="shared" si="4"/>
        <v/>
      </c>
      <c r="M64" s="7" t="str">
        <f t="shared" si="45"/>
        <v/>
      </c>
      <c r="N64" s="16" t="str">
        <f t="shared" si="13"/>
        <v/>
      </c>
      <c r="O64" s="14" t="str">
        <f t="shared" si="46"/>
        <v/>
      </c>
      <c r="P64" s="11" t="str">
        <f t="shared" si="7"/>
        <v/>
      </c>
      <c r="Q64" s="7" t="str">
        <f t="shared" si="47"/>
        <v/>
      </c>
      <c r="R64" s="16" t="str">
        <f t="shared" si="14"/>
        <v/>
      </c>
      <c r="S64" s="14" t="str">
        <f t="shared" si="48"/>
        <v/>
      </c>
      <c r="T64" s="11" t="str">
        <f t="shared" si="10"/>
        <v/>
      </c>
    </row>
    <row r="65" spans="1:20" x14ac:dyDescent="0.4">
      <c r="A65" s="25" t="s">
        <v>71</v>
      </c>
      <c r="B65" s="5" t="s">
        <v>409</v>
      </c>
      <c r="C65" s="5"/>
      <c r="D65" s="11" t="str">
        <f t="shared" si="0"/>
        <v/>
      </c>
      <c r="E65" s="7" t="str">
        <f t="shared" si="41"/>
        <v/>
      </c>
      <c r="F65" s="16" t="str">
        <f t="shared" si="11"/>
        <v/>
      </c>
      <c r="G65" s="14" t="str">
        <f t="shared" si="42"/>
        <v/>
      </c>
      <c r="H65" s="11" t="str">
        <f t="shared" si="1"/>
        <v/>
      </c>
      <c r="I65" s="7" t="str">
        <f t="shared" si="43"/>
        <v/>
      </c>
      <c r="J65" s="16" t="str">
        <f t="shared" si="12"/>
        <v/>
      </c>
      <c r="K65" s="14" t="str">
        <f t="shared" si="44"/>
        <v/>
      </c>
      <c r="L65" s="11" t="str">
        <f t="shared" si="4"/>
        <v/>
      </c>
      <c r="M65" s="7" t="str">
        <f t="shared" si="45"/>
        <v/>
      </c>
      <c r="N65" s="16" t="str">
        <f t="shared" si="13"/>
        <v/>
      </c>
      <c r="O65" s="14" t="str">
        <f t="shared" si="46"/>
        <v/>
      </c>
      <c r="P65" s="11" t="str">
        <f t="shared" si="7"/>
        <v/>
      </c>
      <c r="Q65" s="7" t="str">
        <f t="shared" si="47"/>
        <v/>
      </c>
      <c r="R65" s="16" t="str">
        <f t="shared" si="14"/>
        <v/>
      </c>
      <c r="S65" s="14" t="str">
        <f t="shared" si="48"/>
        <v/>
      </c>
      <c r="T65" s="11" t="str">
        <f t="shared" si="10"/>
        <v/>
      </c>
    </row>
    <row r="66" spans="1:20" x14ac:dyDescent="0.4">
      <c r="A66" s="25" t="s">
        <v>72</v>
      </c>
      <c r="B66" s="5" t="s">
        <v>410</v>
      </c>
      <c r="C66" s="5"/>
      <c r="D66" s="11" t="str">
        <f t="shared" si="0"/>
        <v/>
      </c>
      <c r="E66" s="7" t="str">
        <f t="shared" si="41"/>
        <v/>
      </c>
      <c r="F66" s="16" t="str">
        <f t="shared" si="11"/>
        <v/>
      </c>
      <c r="G66" s="14" t="str">
        <f t="shared" si="42"/>
        <v/>
      </c>
      <c r="H66" s="11" t="str">
        <f t="shared" si="1"/>
        <v/>
      </c>
      <c r="I66" s="7" t="str">
        <f t="shared" si="43"/>
        <v/>
      </c>
      <c r="J66" s="16" t="str">
        <f t="shared" si="12"/>
        <v/>
      </c>
      <c r="K66" s="14" t="str">
        <f t="shared" si="44"/>
        <v/>
      </c>
      <c r="L66" s="11" t="str">
        <f t="shared" si="4"/>
        <v/>
      </c>
      <c r="M66" s="7" t="str">
        <f t="shared" si="45"/>
        <v/>
      </c>
      <c r="N66" s="16" t="str">
        <f t="shared" si="13"/>
        <v/>
      </c>
      <c r="O66" s="14" t="str">
        <f t="shared" si="46"/>
        <v/>
      </c>
      <c r="P66" s="11" t="str">
        <f t="shared" si="7"/>
        <v/>
      </c>
      <c r="Q66" s="7" t="str">
        <f t="shared" si="47"/>
        <v/>
      </c>
      <c r="R66" s="16" t="str">
        <f t="shared" si="14"/>
        <v/>
      </c>
      <c r="S66" s="14" t="str">
        <f t="shared" si="48"/>
        <v/>
      </c>
      <c r="T66" s="11" t="str">
        <f t="shared" si="10"/>
        <v/>
      </c>
    </row>
    <row r="67" spans="1:20" ht="19.5" thickBot="1" x14ac:dyDescent="0.45">
      <c r="A67" s="26" t="s">
        <v>73</v>
      </c>
      <c r="B67" s="12" t="s">
        <v>411</v>
      </c>
      <c r="C67" s="12"/>
      <c r="D67" s="13" t="str">
        <f t="shared" si="0"/>
        <v/>
      </c>
      <c r="E67" s="17" t="str">
        <f>IF(ISBLANK(C67),"","B")</f>
        <v/>
      </c>
      <c r="F67" s="18" t="str">
        <f t="shared" si="11"/>
        <v/>
      </c>
      <c r="G67" s="19" t="str">
        <f>IF(ISBLANK(C67),"","～")</f>
        <v/>
      </c>
      <c r="H67" s="13" t="str">
        <f t="shared" si="1"/>
        <v/>
      </c>
      <c r="I67" s="17" t="str">
        <f>IF(ISBLANK(C67),"","B")</f>
        <v/>
      </c>
      <c r="J67" s="18" t="str">
        <f t="shared" si="12"/>
        <v/>
      </c>
      <c r="K67" s="19" t="str">
        <f>IF(ISBLANK(C67),"","～")</f>
        <v/>
      </c>
      <c r="L67" s="13" t="str">
        <f t="shared" si="4"/>
        <v/>
      </c>
      <c r="M67" s="17" t="str">
        <f>IF(ISBLANK(C67),"","W")</f>
        <v/>
      </c>
      <c r="N67" s="18" t="str">
        <f t="shared" si="13"/>
        <v/>
      </c>
      <c r="O67" s="19" t="str">
        <f>IF(ISBLANK(C67),"","～")</f>
        <v/>
      </c>
      <c r="P67" s="13" t="str">
        <f t="shared" si="7"/>
        <v/>
      </c>
      <c r="Q67" s="17" t="str">
        <f>IF(ISBLANK(C67),"","W")</f>
        <v/>
      </c>
      <c r="R67" s="18" t="str">
        <f t="shared" si="14"/>
        <v/>
      </c>
      <c r="S67" s="19" t="str">
        <f>IF(ISBLANK(C67),"","～")</f>
        <v/>
      </c>
      <c r="T67" s="13" t="str">
        <f t="shared" si="10"/>
        <v/>
      </c>
    </row>
  </sheetData>
  <sheetProtection selectLockedCells="1"/>
  <dataConsolidate/>
  <mergeCells count="9">
    <mergeCell ref="E3:H3"/>
    <mergeCell ref="I3:L3"/>
    <mergeCell ref="M3:P3"/>
    <mergeCell ref="Q3:T3"/>
    <mergeCell ref="A1:T1"/>
    <mergeCell ref="M2:P2"/>
    <mergeCell ref="Q2:T2"/>
    <mergeCell ref="E2:H2"/>
    <mergeCell ref="I2:L2"/>
  </mergeCells>
  <phoneticPr fontId="1"/>
  <pageMargins left="0.70866141732283461" right="0.70866141732283461" top="0.74803149606299213" bottom="0.74803149606299213" header="0.31496062992125984" footer="0.31496062992125984"/>
  <pageSetup paperSize="9" scale="74" fitToWidth="0" orientation="landscape" r:id="rId1"/>
  <rowBreaks count="1" manualBreakCount="1">
    <brk id="35" max="19" man="1"/>
  </rowBreaks>
  <ignoredErrors>
    <ignoredError sqref="S4:S67 E7:E67 H5:I5 K4:K67 M4:M67 O4:O67 Q4:Q67 G8:I10 H4:I4 G11:G67 I11:I67 T4:T67 L4:L67 P5:P67 H11:H67 H6:I6 H7:I7" unlockedFormula="1"/>
    <ignoredError sqref="A3:A4 A5:A6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J65"/>
  <sheetViews>
    <sheetView view="pageBreakPreview" topLeftCell="A31" zoomScale="90" zoomScaleNormal="82" zoomScaleSheetLayoutView="90" workbookViewId="0">
      <selection activeCell="F52" sqref="F52:F53"/>
    </sheetView>
  </sheetViews>
  <sheetFormatPr defaultRowHeight="18.75" x14ac:dyDescent="0.4"/>
  <cols>
    <col min="1" max="1" width="7.5" bestFit="1" customWidth="1"/>
    <col min="2" max="2" width="9.375" bestFit="1" customWidth="1"/>
    <col min="4" max="4" width="47.875" customWidth="1"/>
    <col min="5" max="5" width="5.25" bestFit="1" customWidth="1"/>
    <col min="6" max="6" width="72.75" customWidth="1"/>
    <col min="7" max="7" width="53.375" customWidth="1"/>
    <col min="9" max="9" width="5.25" bestFit="1" customWidth="1"/>
    <col min="10" max="10" width="15.5" customWidth="1"/>
  </cols>
  <sheetData>
    <row r="1" spans="1:10" x14ac:dyDescent="0.4">
      <c r="A1" s="21" t="s">
        <v>129</v>
      </c>
      <c r="B1" s="68" t="s">
        <v>87</v>
      </c>
      <c r="C1" s="68"/>
      <c r="D1" s="22" t="s">
        <v>79</v>
      </c>
      <c r="E1" s="22" t="s">
        <v>82</v>
      </c>
      <c r="F1" s="23" t="s">
        <v>85</v>
      </c>
      <c r="G1" s="24" t="s">
        <v>86</v>
      </c>
    </row>
    <row r="2" spans="1:10" x14ac:dyDescent="0.4">
      <c r="A2" s="79" t="s">
        <v>109</v>
      </c>
      <c r="B2" s="43" t="str">
        <f>"W"&amp;J6</f>
        <v>W1000</v>
      </c>
      <c r="C2" s="2" t="s">
        <v>77</v>
      </c>
      <c r="D2" s="1" t="s">
        <v>80</v>
      </c>
      <c r="E2" s="43" t="s">
        <v>96</v>
      </c>
      <c r="F2" s="66" t="s">
        <v>84</v>
      </c>
      <c r="G2" s="64" t="s">
        <v>90</v>
      </c>
      <c r="I2" s="20" t="s">
        <v>130</v>
      </c>
      <c r="J2" s="27" t="s">
        <v>131</v>
      </c>
    </row>
    <row r="3" spans="1:10" x14ac:dyDescent="0.4">
      <c r="A3" s="79"/>
      <c r="B3" s="43"/>
      <c r="C3" s="2" t="s">
        <v>78</v>
      </c>
      <c r="D3" s="1" t="s">
        <v>81</v>
      </c>
      <c r="E3" s="43"/>
      <c r="F3" s="67"/>
      <c r="G3" s="65"/>
    </row>
    <row r="4" spans="1:10" x14ac:dyDescent="0.4">
      <c r="A4" s="79" t="s">
        <v>110</v>
      </c>
      <c r="B4" s="43" t="str">
        <f>"W"&amp;DEC2HEX(HEX2DEC($J$6)+1)</f>
        <v>W1001</v>
      </c>
      <c r="C4" s="2" t="s">
        <v>77</v>
      </c>
      <c r="D4" s="1" t="s">
        <v>88</v>
      </c>
      <c r="E4" s="43" t="s">
        <v>96</v>
      </c>
      <c r="F4" s="66" t="s">
        <v>84</v>
      </c>
      <c r="G4" s="64" t="s">
        <v>91</v>
      </c>
    </row>
    <row r="5" spans="1:10" x14ac:dyDescent="0.4">
      <c r="A5" s="79"/>
      <c r="B5" s="43"/>
      <c r="C5" s="2" t="s">
        <v>78</v>
      </c>
      <c r="D5" s="1" t="s">
        <v>89</v>
      </c>
      <c r="E5" s="43"/>
      <c r="F5" s="67"/>
      <c r="G5" s="65"/>
    </row>
    <row r="6" spans="1:10" x14ac:dyDescent="0.4">
      <c r="A6" s="79" t="s">
        <v>111</v>
      </c>
      <c r="B6" s="43" t="str">
        <f>"W"&amp;DEC2HEX(HEX2DEC($J$6)+2)</f>
        <v>W1002</v>
      </c>
      <c r="C6" s="2" t="s">
        <v>77</v>
      </c>
      <c r="D6" s="42" t="s">
        <v>92</v>
      </c>
      <c r="E6" s="43" t="s">
        <v>83</v>
      </c>
      <c r="F6" s="66" t="s">
        <v>94</v>
      </c>
      <c r="G6" s="45"/>
      <c r="J6">
        <f>VLOOKUP($J2,一覧表!A4:T67,14,FALSE)</f>
        <v>1000</v>
      </c>
    </row>
    <row r="7" spans="1:10" x14ac:dyDescent="0.4">
      <c r="A7" s="79"/>
      <c r="B7" s="43"/>
      <c r="C7" s="2" t="s">
        <v>78</v>
      </c>
      <c r="D7" s="42"/>
      <c r="E7" s="43"/>
      <c r="F7" s="67"/>
      <c r="G7" s="45"/>
      <c r="H7" s="6"/>
    </row>
    <row r="8" spans="1:10" x14ac:dyDescent="0.4">
      <c r="A8" s="79" t="s">
        <v>213</v>
      </c>
      <c r="B8" s="43" t="str">
        <f>"W"&amp;DEC2HEX(HEX2DEC($J$6)+3)</f>
        <v>W1003</v>
      </c>
      <c r="C8" s="2" t="s">
        <v>77</v>
      </c>
      <c r="D8" s="42" t="s">
        <v>214</v>
      </c>
      <c r="E8" s="43" t="s">
        <v>83</v>
      </c>
      <c r="F8" s="71"/>
      <c r="G8" s="45"/>
    </row>
    <row r="9" spans="1:10" x14ac:dyDescent="0.4">
      <c r="A9" s="79"/>
      <c r="B9" s="43"/>
      <c r="C9" s="2" t="s">
        <v>78</v>
      </c>
      <c r="D9" s="42"/>
      <c r="E9" s="43"/>
      <c r="F9" s="71"/>
      <c r="G9" s="45"/>
    </row>
    <row r="10" spans="1:10" x14ac:dyDescent="0.4">
      <c r="A10" s="79" t="s">
        <v>112</v>
      </c>
      <c r="B10" s="43" t="str">
        <f>"W"&amp;DEC2HEX(HEX2DEC($J$6)+4)</f>
        <v>W1004</v>
      </c>
      <c r="C10" s="2" t="s">
        <v>77</v>
      </c>
      <c r="D10" s="42" t="s">
        <v>215</v>
      </c>
      <c r="E10" s="43" t="s">
        <v>83</v>
      </c>
      <c r="F10" s="71"/>
      <c r="G10" s="45"/>
    </row>
    <row r="11" spans="1:10" x14ac:dyDescent="0.4">
      <c r="A11" s="79"/>
      <c r="B11" s="43"/>
      <c r="C11" s="2" t="s">
        <v>78</v>
      </c>
      <c r="D11" s="42"/>
      <c r="E11" s="43"/>
      <c r="F11" s="71"/>
      <c r="G11" s="45"/>
    </row>
    <row r="12" spans="1:10" x14ac:dyDescent="0.4">
      <c r="A12" s="79" t="s">
        <v>113</v>
      </c>
      <c r="B12" s="43" t="str">
        <f>"W"&amp;DEC2HEX(HEX2DEC($J$6)+5)</f>
        <v>W1005</v>
      </c>
      <c r="C12" s="2" t="s">
        <v>77</v>
      </c>
      <c r="D12" s="42" t="s">
        <v>93</v>
      </c>
      <c r="E12" s="43" t="s">
        <v>83</v>
      </c>
      <c r="F12" s="69" t="s">
        <v>95</v>
      </c>
      <c r="G12" s="45"/>
    </row>
    <row r="13" spans="1:10" x14ac:dyDescent="0.4">
      <c r="A13" s="79"/>
      <c r="B13" s="43"/>
      <c r="C13" s="2" t="s">
        <v>78</v>
      </c>
      <c r="D13" s="42"/>
      <c r="E13" s="43"/>
      <c r="F13" s="70"/>
      <c r="G13" s="45"/>
    </row>
    <row r="14" spans="1:10" x14ac:dyDescent="0.4">
      <c r="A14" s="79" t="s">
        <v>114</v>
      </c>
      <c r="B14" s="43" t="str">
        <f>"W"&amp;DEC2HEX(HEX2DEC($J$6)+6)</f>
        <v>W1006</v>
      </c>
      <c r="C14" s="2" t="s">
        <v>77</v>
      </c>
      <c r="D14" s="42" t="s">
        <v>97</v>
      </c>
      <c r="E14" s="43" t="s">
        <v>96</v>
      </c>
      <c r="F14" s="59" t="s">
        <v>216</v>
      </c>
      <c r="G14" s="60"/>
    </row>
    <row r="15" spans="1:10" x14ac:dyDescent="0.4">
      <c r="A15" s="79"/>
      <c r="B15" s="43"/>
      <c r="C15" s="2" t="s">
        <v>78</v>
      </c>
      <c r="D15" s="42"/>
      <c r="E15" s="43"/>
      <c r="F15" s="61"/>
      <c r="G15" s="60"/>
    </row>
    <row r="16" spans="1:10" x14ac:dyDescent="0.4">
      <c r="A16" s="79" t="s">
        <v>115</v>
      </c>
      <c r="B16" s="43" t="str">
        <f>"W"&amp;DEC2HEX(HEX2DEC($J$6)+7)</f>
        <v>W1007</v>
      </c>
      <c r="C16" s="2" t="s">
        <v>77</v>
      </c>
      <c r="D16" s="42" t="s">
        <v>98</v>
      </c>
      <c r="E16" s="43" t="s">
        <v>96</v>
      </c>
      <c r="F16" s="59" t="s">
        <v>217</v>
      </c>
      <c r="G16" s="60"/>
    </row>
    <row r="17" spans="1:7" x14ac:dyDescent="0.4">
      <c r="A17" s="79"/>
      <c r="B17" s="43"/>
      <c r="C17" s="2" t="s">
        <v>78</v>
      </c>
      <c r="D17" s="42"/>
      <c r="E17" s="43"/>
      <c r="F17" s="61"/>
      <c r="G17" s="60"/>
    </row>
    <row r="18" spans="1:7" x14ac:dyDescent="0.4">
      <c r="A18" s="79" t="s">
        <v>116</v>
      </c>
      <c r="B18" s="43" t="str">
        <f>"W"&amp;DEC2HEX(HEX2DEC($J$6)+8)</f>
        <v>W1008</v>
      </c>
      <c r="C18" s="2" t="s">
        <v>77</v>
      </c>
      <c r="D18" s="42" t="s">
        <v>99</v>
      </c>
      <c r="E18" s="43" t="s">
        <v>83</v>
      </c>
      <c r="F18" s="44"/>
      <c r="G18" s="45"/>
    </row>
    <row r="19" spans="1:7" x14ac:dyDescent="0.4">
      <c r="A19" s="79"/>
      <c r="B19" s="43"/>
      <c r="C19" s="2" t="s">
        <v>78</v>
      </c>
      <c r="D19" s="42"/>
      <c r="E19" s="43"/>
      <c r="F19" s="44"/>
      <c r="G19" s="45"/>
    </row>
    <row r="20" spans="1:7" x14ac:dyDescent="0.4">
      <c r="A20" s="79" t="s">
        <v>117</v>
      </c>
      <c r="B20" s="43" t="str">
        <f>"W"&amp;DEC2HEX(HEX2DEC($J$6)+9)</f>
        <v>W1009</v>
      </c>
      <c r="C20" s="2" t="s">
        <v>77</v>
      </c>
      <c r="D20" s="42" t="s">
        <v>100</v>
      </c>
      <c r="E20" s="43" t="s">
        <v>83</v>
      </c>
      <c r="F20" s="44"/>
      <c r="G20" s="45"/>
    </row>
    <row r="21" spans="1:7" x14ac:dyDescent="0.4">
      <c r="A21" s="79"/>
      <c r="B21" s="43"/>
      <c r="C21" s="2" t="s">
        <v>78</v>
      </c>
      <c r="D21" s="42"/>
      <c r="E21" s="43"/>
      <c r="F21" s="44"/>
      <c r="G21" s="45"/>
    </row>
    <row r="22" spans="1:7" x14ac:dyDescent="0.4">
      <c r="A22" s="79" t="s">
        <v>118</v>
      </c>
      <c r="B22" s="43" t="str">
        <f>"W"&amp;DEC2HEX(HEX2DEC($J$6)+10)</f>
        <v>W100A</v>
      </c>
      <c r="C22" s="2" t="s">
        <v>77</v>
      </c>
      <c r="D22" s="42" t="s">
        <v>101</v>
      </c>
      <c r="E22" s="43" t="s">
        <v>83</v>
      </c>
      <c r="F22" s="44"/>
      <c r="G22" s="45"/>
    </row>
    <row r="23" spans="1:7" x14ac:dyDescent="0.4">
      <c r="A23" s="79"/>
      <c r="B23" s="43"/>
      <c r="C23" s="2" t="s">
        <v>78</v>
      </c>
      <c r="D23" s="42"/>
      <c r="E23" s="43"/>
      <c r="F23" s="44"/>
      <c r="G23" s="45"/>
    </row>
    <row r="24" spans="1:7" x14ac:dyDescent="0.4">
      <c r="A24" s="79" t="s">
        <v>119</v>
      </c>
      <c r="B24" s="43" t="str">
        <f>"W"&amp;DEC2HEX(HEX2DEC($J$6)+11)</f>
        <v>W100B</v>
      </c>
      <c r="C24" s="2" t="s">
        <v>77</v>
      </c>
      <c r="D24" s="42" t="s">
        <v>102</v>
      </c>
      <c r="E24" s="43" t="s">
        <v>83</v>
      </c>
      <c r="F24" s="44"/>
      <c r="G24" s="45"/>
    </row>
    <row r="25" spans="1:7" x14ac:dyDescent="0.4">
      <c r="A25" s="79"/>
      <c r="B25" s="43"/>
      <c r="C25" s="2" t="s">
        <v>78</v>
      </c>
      <c r="D25" s="42"/>
      <c r="E25" s="43"/>
      <c r="F25" s="44"/>
      <c r="G25" s="45"/>
    </row>
    <row r="26" spans="1:7" x14ac:dyDescent="0.4">
      <c r="A26" s="79" t="s">
        <v>120</v>
      </c>
      <c r="B26" s="43" t="str">
        <f>"W"&amp;DEC2HEX(HEX2DEC($J$6)+12)</f>
        <v>W100C</v>
      </c>
      <c r="C26" s="2" t="s">
        <v>77</v>
      </c>
      <c r="D26" s="72" t="s">
        <v>103</v>
      </c>
      <c r="E26" s="43" t="s">
        <v>83</v>
      </c>
      <c r="F26" s="66" t="s">
        <v>218</v>
      </c>
      <c r="G26" s="45"/>
    </row>
    <row r="27" spans="1:7" x14ac:dyDescent="0.4">
      <c r="A27" s="79"/>
      <c r="B27" s="43"/>
      <c r="C27" s="2" t="s">
        <v>78</v>
      </c>
      <c r="D27" s="42"/>
      <c r="E27" s="43"/>
      <c r="F27" s="67"/>
      <c r="G27" s="45"/>
    </row>
    <row r="28" spans="1:7" x14ac:dyDescent="0.4">
      <c r="A28" s="79" t="s">
        <v>121</v>
      </c>
      <c r="B28" s="43" t="str">
        <f>"W"&amp;DEC2HEX(HEX2DEC($J$6)+13)</f>
        <v>W100D</v>
      </c>
      <c r="C28" s="2" t="s">
        <v>77</v>
      </c>
      <c r="D28" s="72" t="s">
        <v>104</v>
      </c>
      <c r="E28" s="43" t="s">
        <v>83</v>
      </c>
      <c r="F28" s="69" t="s">
        <v>218</v>
      </c>
      <c r="G28" s="45"/>
    </row>
    <row r="29" spans="1:7" x14ac:dyDescent="0.4">
      <c r="A29" s="79"/>
      <c r="B29" s="43"/>
      <c r="C29" s="2" t="s">
        <v>78</v>
      </c>
      <c r="D29" s="42"/>
      <c r="E29" s="43"/>
      <c r="F29" s="70"/>
      <c r="G29" s="45"/>
    </row>
    <row r="30" spans="1:7" x14ac:dyDescent="0.4">
      <c r="A30" s="79" t="s">
        <v>122</v>
      </c>
      <c r="B30" s="43" t="str">
        <f>"W"&amp;DEC2HEX(HEX2DEC($J$6)+14)</f>
        <v>W100E</v>
      </c>
      <c r="C30" s="2" t="s">
        <v>77</v>
      </c>
      <c r="D30" s="72" t="s">
        <v>219</v>
      </c>
      <c r="E30" s="43" t="s">
        <v>83</v>
      </c>
      <c r="F30" s="69" t="s">
        <v>222</v>
      </c>
      <c r="G30" s="45"/>
    </row>
    <row r="31" spans="1:7" x14ac:dyDescent="0.4">
      <c r="A31" s="79"/>
      <c r="B31" s="43"/>
      <c r="C31" s="2" t="s">
        <v>78</v>
      </c>
      <c r="D31" s="42"/>
      <c r="E31" s="43"/>
      <c r="F31" s="70"/>
      <c r="G31" s="45"/>
    </row>
    <row r="32" spans="1:7" x14ac:dyDescent="0.4">
      <c r="A32" s="79" t="s">
        <v>123</v>
      </c>
      <c r="B32" s="43" t="str">
        <f>"W"&amp;DEC2HEX(HEX2DEC($J$6)+15)</f>
        <v>W100F</v>
      </c>
      <c r="C32" s="2" t="s">
        <v>77</v>
      </c>
      <c r="D32" s="72" t="s">
        <v>220</v>
      </c>
      <c r="E32" s="43" t="s">
        <v>83</v>
      </c>
      <c r="F32" s="69" t="s">
        <v>223</v>
      </c>
      <c r="G32" s="45"/>
    </row>
    <row r="33" spans="1:7" ht="19.5" thickBot="1" x14ac:dyDescent="0.45">
      <c r="A33" s="80"/>
      <c r="B33" s="46"/>
      <c r="C33" s="3" t="s">
        <v>78</v>
      </c>
      <c r="D33" s="47"/>
      <c r="E33" s="46"/>
      <c r="F33" s="77"/>
      <c r="G33" s="49"/>
    </row>
    <row r="34" spans="1:7" x14ac:dyDescent="0.4">
      <c r="A34" s="81" t="s">
        <v>124</v>
      </c>
      <c r="B34" s="73" t="str">
        <f>"W"&amp;DEC2HEX(HEX2DEC($J$6)+16)</f>
        <v>W1010</v>
      </c>
      <c r="C34" s="4" t="s">
        <v>77</v>
      </c>
      <c r="D34" s="74" t="s">
        <v>224</v>
      </c>
      <c r="E34" s="73" t="s">
        <v>134</v>
      </c>
      <c r="F34" s="75" t="s">
        <v>225</v>
      </c>
      <c r="G34" s="76"/>
    </row>
    <row r="35" spans="1:7" x14ac:dyDescent="0.4">
      <c r="A35" s="79"/>
      <c r="B35" s="43"/>
      <c r="C35" s="2" t="s">
        <v>78</v>
      </c>
      <c r="D35" s="42"/>
      <c r="E35" s="43"/>
      <c r="F35" s="70"/>
      <c r="G35" s="45"/>
    </row>
    <row r="36" spans="1:7" x14ac:dyDescent="0.4">
      <c r="A36" s="79" t="s">
        <v>125</v>
      </c>
      <c r="B36" s="43" t="str">
        <f>"W"&amp;DEC2HEX(HEX2DEC($J$6)+17)</f>
        <v>W1011</v>
      </c>
      <c r="C36" s="2" t="s">
        <v>77</v>
      </c>
      <c r="D36" s="72" t="s">
        <v>221</v>
      </c>
      <c r="E36" s="43" t="s">
        <v>134</v>
      </c>
      <c r="F36" s="69" t="s">
        <v>226</v>
      </c>
      <c r="G36" s="45"/>
    </row>
    <row r="37" spans="1:7" x14ac:dyDescent="0.4">
      <c r="A37" s="79"/>
      <c r="B37" s="43"/>
      <c r="C37" s="2" t="s">
        <v>78</v>
      </c>
      <c r="D37" s="42"/>
      <c r="E37" s="43"/>
      <c r="F37" s="70"/>
      <c r="G37" s="45"/>
    </row>
    <row r="38" spans="1:7" x14ac:dyDescent="0.4">
      <c r="A38" s="79" t="s">
        <v>126</v>
      </c>
      <c r="B38" s="43" t="str">
        <f>"W"&amp;DEC2HEX(HEX2DEC($J$6)+18)</f>
        <v>W1012</v>
      </c>
      <c r="C38" s="2" t="s">
        <v>77</v>
      </c>
      <c r="D38" s="42" t="s">
        <v>105</v>
      </c>
      <c r="E38" s="43" t="s">
        <v>96</v>
      </c>
      <c r="F38" s="69" t="s">
        <v>108</v>
      </c>
      <c r="G38" s="78"/>
    </row>
    <row r="39" spans="1:7" x14ac:dyDescent="0.4">
      <c r="A39" s="79"/>
      <c r="B39" s="43"/>
      <c r="C39" s="2" t="s">
        <v>78</v>
      </c>
      <c r="D39" s="42"/>
      <c r="E39" s="43"/>
      <c r="F39" s="70"/>
      <c r="G39" s="78"/>
    </row>
    <row r="40" spans="1:7" x14ac:dyDescent="0.4">
      <c r="A40" s="82" t="s">
        <v>127</v>
      </c>
      <c r="B40" s="55" t="str">
        <f>"W"&amp;DEC2HEX(HEX2DEC($J$6)+19)</f>
        <v>W1013</v>
      </c>
      <c r="C40" s="31" t="s">
        <v>77</v>
      </c>
      <c r="D40" s="56" t="s">
        <v>106</v>
      </c>
      <c r="E40" s="55"/>
      <c r="F40" s="57"/>
      <c r="G40" s="58"/>
    </row>
    <row r="41" spans="1:7" x14ac:dyDescent="0.4">
      <c r="A41" s="82"/>
      <c r="B41" s="55"/>
      <c r="C41" s="31" t="s">
        <v>78</v>
      </c>
      <c r="D41" s="56"/>
      <c r="E41" s="55"/>
      <c r="F41" s="57"/>
      <c r="G41" s="58"/>
    </row>
    <row r="42" spans="1:7" x14ac:dyDescent="0.4">
      <c r="A42" s="79" t="s">
        <v>128</v>
      </c>
      <c r="B42" s="43" t="str">
        <f>"W"&amp;DEC2HEX(HEX2DEC($J$6)+20)</f>
        <v>W1014</v>
      </c>
      <c r="C42" s="2" t="s">
        <v>77</v>
      </c>
      <c r="D42" s="42" t="s">
        <v>107</v>
      </c>
      <c r="E42" s="43" t="s">
        <v>96</v>
      </c>
      <c r="F42" s="59" t="s">
        <v>227</v>
      </c>
      <c r="G42" s="60"/>
    </row>
    <row r="43" spans="1:7" x14ac:dyDescent="0.4">
      <c r="A43" s="79"/>
      <c r="B43" s="43"/>
      <c r="C43" s="2" t="s">
        <v>78</v>
      </c>
      <c r="D43" s="42"/>
      <c r="E43" s="43"/>
      <c r="F43" s="61"/>
      <c r="G43" s="60"/>
    </row>
    <row r="44" spans="1:7" x14ac:dyDescent="0.4">
      <c r="A44" s="82" t="s">
        <v>127</v>
      </c>
      <c r="B44" s="55" t="str">
        <f>"W"&amp;DEC2HEX(HEX2DEC($J$6)+21)</f>
        <v>W1015</v>
      </c>
      <c r="C44" s="31" t="s">
        <v>77</v>
      </c>
      <c r="D44" s="56" t="s">
        <v>106</v>
      </c>
      <c r="E44" s="55"/>
      <c r="F44" s="62"/>
      <c r="G44" s="58"/>
    </row>
    <row r="45" spans="1:7" x14ac:dyDescent="0.4">
      <c r="A45" s="82"/>
      <c r="B45" s="55"/>
      <c r="C45" s="31" t="s">
        <v>78</v>
      </c>
      <c r="D45" s="56"/>
      <c r="E45" s="55"/>
      <c r="F45" s="63"/>
      <c r="G45" s="58"/>
    </row>
    <row r="46" spans="1:7" x14ac:dyDescent="0.4">
      <c r="A46" s="82" t="s">
        <v>127</v>
      </c>
      <c r="B46" s="55" t="str">
        <f>"W"&amp;DEC2HEX(HEX2DEC($J$6)+22)</f>
        <v>W1016</v>
      </c>
      <c r="C46" s="31" t="s">
        <v>77</v>
      </c>
      <c r="D46" s="56" t="s">
        <v>106</v>
      </c>
      <c r="E46" s="55"/>
      <c r="F46" s="57"/>
      <c r="G46" s="58"/>
    </row>
    <row r="47" spans="1:7" x14ac:dyDescent="0.4">
      <c r="A47" s="82"/>
      <c r="B47" s="55"/>
      <c r="C47" s="31" t="s">
        <v>78</v>
      </c>
      <c r="D47" s="56"/>
      <c r="E47" s="55"/>
      <c r="F47" s="57"/>
      <c r="G47" s="58"/>
    </row>
    <row r="48" spans="1:7" x14ac:dyDescent="0.4">
      <c r="A48" s="82" t="s">
        <v>127</v>
      </c>
      <c r="B48" s="55" t="str">
        <f>"W"&amp;DEC2HEX(HEX2DEC($J$6)+23)</f>
        <v>W1017</v>
      </c>
      <c r="C48" s="31" t="s">
        <v>77</v>
      </c>
      <c r="D48" s="56" t="s">
        <v>106</v>
      </c>
      <c r="E48" s="55"/>
      <c r="F48" s="57"/>
      <c r="G48" s="58"/>
    </row>
    <row r="49" spans="1:7" x14ac:dyDescent="0.4">
      <c r="A49" s="82"/>
      <c r="B49" s="55"/>
      <c r="C49" s="31" t="s">
        <v>78</v>
      </c>
      <c r="D49" s="56"/>
      <c r="E49" s="55"/>
      <c r="F49" s="57"/>
      <c r="G49" s="58"/>
    </row>
    <row r="50" spans="1:7" x14ac:dyDescent="0.4">
      <c r="A50" s="79" t="s">
        <v>127</v>
      </c>
      <c r="B50" s="43" t="str">
        <f>"W"&amp;DEC2HEX(HEX2DEC($J$6)+24)</f>
        <v>W1018</v>
      </c>
      <c r="C50" s="2" t="s">
        <v>77</v>
      </c>
      <c r="D50" s="42" t="s">
        <v>210</v>
      </c>
      <c r="E50" s="43"/>
      <c r="F50" s="44"/>
      <c r="G50" s="54"/>
    </row>
    <row r="51" spans="1:7" x14ac:dyDescent="0.4">
      <c r="A51" s="79"/>
      <c r="B51" s="43"/>
      <c r="C51" s="2" t="s">
        <v>78</v>
      </c>
      <c r="D51" s="42"/>
      <c r="E51" s="43"/>
      <c r="F51" s="44"/>
      <c r="G51" s="54"/>
    </row>
    <row r="52" spans="1:7" x14ac:dyDescent="0.4">
      <c r="A52" s="79" t="s">
        <v>127</v>
      </c>
      <c r="B52" s="43" t="str">
        <f>"W"&amp;DEC2HEX(HEX2DEC($J$6)+25)</f>
        <v>W1019</v>
      </c>
      <c r="C52" s="2" t="s">
        <v>77</v>
      </c>
      <c r="D52" s="42" t="s">
        <v>209</v>
      </c>
      <c r="E52" s="43"/>
      <c r="F52" s="44"/>
      <c r="G52" s="54"/>
    </row>
    <row r="53" spans="1:7" x14ac:dyDescent="0.4">
      <c r="A53" s="79"/>
      <c r="B53" s="43"/>
      <c r="C53" s="2" t="s">
        <v>78</v>
      </c>
      <c r="D53" s="42"/>
      <c r="E53" s="43"/>
      <c r="F53" s="44"/>
      <c r="G53" s="54"/>
    </row>
    <row r="54" spans="1:7" x14ac:dyDescent="0.4">
      <c r="A54" s="79" t="s">
        <v>127</v>
      </c>
      <c r="B54" s="43" t="str">
        <f>"W"&amp;DEC2HEX(HEX2DEC($J$6)+26)</f>
        <v>W101A</v>
      </c>
      <c r="C54" s="2" t="s">
        <v>77</v>
      </c>
      <c r="D54" s="42" t="s">
        <v>208</v>
      </c>
      <c r="E54" s="43"/>
      <c r="F54" s="44"/>
      <c r="G54" s="45"/>
    </row>
    <row r="55" spans="1:7" x14ac:dyDescent="0.4">
      <c r="A55" s="79"/>
      <c r="B55" s="43"/>
      <c r="C55" s="2" t="s">
        <v>78</v>
      </c>
      <c r="D55" s="42"/>
      <c r="E55" s="43"/>
      <c r="F55" s="44"/>
      <c r="G55" s="45"/>
    </row>
    <row r="56" spans="1:7" x14ac:dyDescent="0.4">
      <c r="A56" s="79" t="s">
        <v>127</v>
      </c>
      <c r="B56" s="43" t="str">
        <f>"W"&amp;DEC2HEX(HEX2DEC($J$6)+27)</f>
        <v>W101B</v>
      </c>
      <c r="C56" s="2" t="s">
        <v>77</v>
      </c>
      <c r="D56" s="42" t="s">
        <v>207</v>
      </c>
      <c r="E56" s="43"/>
      <c r="F56" s="44"/>
      <c r="G56" s="45"/>
    </row>
    <row r="57" spans="1:7" x14ac:dyDescent="0.4">
      <c r="A57" s="79"/>
      <c r="B57" s="43"/>
      <c r="C57" s="2" t="s">
        <v>78</v>
      </c>
      <c r="D57" s="42"/>
      <c r="E57" s="43"/>
      <c r="F57" s="44"/>
      <c r="G57" s="45"/>
    </row>
    <row r="58" spans="1:7" x14ac:dyDescent="0.4">
      <c r="A58" s="79" t="s">
        <v>127</v>
      </c>
      <c r="B58" s="43" t="str">
        <f>"W"&amp;DEC2HEX(HEX2DEC($J$6)+28)</f>
        <v>W101C</v>
      </c>
      <c r="C58" s="2" t="s">
        <v>77</v>
      </c>
      <c r="D58" s="42" t="s">
        <v>206</v>
      </c>
      <c r="E58" s="43"/>
      <c r="F58" s="44"/>
      <c r="G58" s="45"/>
    </row>
    <row r="59" spans="1:7" x14ac:dyDescent="0.4">
      <c r="A59" s="79"/>
      <c r="B59" s="43"/>
      <c r="C59" s="2" t="s">
        <v>78</v>
      </c>
      <c r="D59" s="42"/>
      <c r="E59" s="43"/>
      <c r="F59" s="44"/>
      <c r="G59" s="45"/>
    </row>
    <row r="60" spans="1:7" x14ac:dyDescent="0.4">
      <c r="A60" s="79" t="s">
        <v>127</v>
      </c>
      <c r="B60" s="43" t="str">
        <f>"W"&amp;DEC2HEX(HEX2DEC($J$6)+29)</f>
        <v>W101D</v>
      </c>
      <c r="C60" s="2" t="s">
        <v>77</v>
      </c>
      <c r="D60" s="42" t="s">
        <v>205</v>
      </c>
      <c r="E60" s="43" t="s">
        <v>211</v>
      </c>
      <c r="F60" s="50" t="s">
        <v>212</v>
      </c>
      <c r="G60" s="51"/>
    </row>
    <row r="61" spans="1:7" x14ac:dyDescent="0.4">
      <c r="A61" s="79"/>
      <c r="B61" s="43"/>
      <c r="C61" s="2" t="s">
        <v>78</v>
      </c>
      <c r="D61" s="42"/>
      <c r="E61" s="43"/>
      <c r="F61" s="52"/>
      <c r="G61" s="53"/>
    </row>
    <row r="62" spans="1:7" x14ac:dyDescent="0.4">
      <c r="A62" s="79" t="s">
        <v>127</v>
      </c>
      <c r="B62" s="43" t="str">
        <f>"W"&amp;DEC2HEX(HEX2DEC($J$6)+30)</f>
        <v>W101E</v>
      </c>
      <c r="C62" s="2" t="s">
        <v>77</v>
      </c>
      <c r="D62" s="42" t="s">
        <v>204</v>
      </c>
      <c r="E62" s="43"/>
      <c r="F62" s="44"/>
      <c r="G62" s="45"/>
    </row>
    <row r="63" spans="1:7" x14ac:dyDescent="0.4">
      <c r="A63" s="79"/>
      <c r="B63" s="43"/>
      <c r="C63" s="2" t="s">
        <v>78</v>
      </c>
      <c r="D63" s="42"/>
      <c r="E63" s="43"/>
      <c r="F63" s="44"/>
      <c r="G63" s="45"/>
    </row>
    <row r="64" spans="1:7" x14ac:dyDescent="0.4">
      <c r="A64" s="79" t="s">
        <v>127</v>
      </c>
      <c r="B64" s="43" t="str">
        <f>"W"&amp;DEC2HEX(HEX2DEC($J$6)+31)</f>
        <v>W101F</v>
      </c>
      <c r="C64" s="2" t="s">
        <v>77</v>
      </c>
      <c r="D64" s="42" t="s">
        <v>203</v>
      </c>
      <c r="E64" s="43"/>
      <c r="F64" s="44"/>
      <c r="G64" s="45"/>
    </row>
    <row r="65" spans="1:7" ht="19.5" thickBot="1" x14ac:dyDescent="0.45">
      <c r="A65" s="80"/>
      <c r="B65" s="46"/>
      <c r="C65" s="3" t="s">
        <v>78</v>
      </c>
      <c r="D65" s="47"/>
      <c r="E65" s="46"/>
      <c r="F65" s="48"/>
      <c r="G65" s="49"/>
    </row>
  </sheetData>
  <sheetProtection selectLockedCells="1"/>
  <mergeCells count="186">
    <mergeCell ref="A56:A57"/>
    <mergeCell ref="A58:A59"/>
    <mergeCell ref="A60:A61"/>
    <mergeCell ref="A62:A63"/>
    <mergeCell ref="A64:A65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B38:B39"/>
    <mergeCell ref="D38:D39"/>
    <mergeCell ref="E38:E39"/>
    <mergeCell ref="F38:G39"/>
    <mergeCell ref="B40:B41"/>
    <mergeCell ref="D40:D41"/>
    <mergeCell ref="E40:E41"/>
    <mergeCell ref="B36:B37"/>
    <mergeCell ref="D36:D37"/>
    <mergeCell ref="E36:E37"/>
    <mergeCell ref="F36:F37"/>
    <mergeCell ref="G36:G37"/>
    <mergeCell ref="B34:B35"/>
    <mergeCell ref="D34:D35"/>
    <mergeCell ref="E34:E35"/>
    <mergeCell ref="F34:F35"/>
    <mergeCell ref="G34:G35"/>
    <mergeCell ref="B32:B33"/>
    <mergeCell ref="D32:D33"/>
    <mergeCell ref="E32:E33"/>
    <mergeCell ref="F32:F33"/>
    <mergeCell ref="G32:G33"/>
    <mergeCell ref="B30:B31"/>
    <mergeCell ref="D30:D31"/>
    <mergeCell ref="E30:E31"/>
    <mergeCell ref="F30:F31"/>
    <mergeCell ref="G30:G31"/>
    <mergeCell ref="B28:B29"/>
    <mergeCell ref="D28:D29"/>
    <mergeCell ref="E28:E29"/>
    <mergeCell ref="F28:F29"/>
    <mergeCell ref="G28:G29"/>
    <mergeCell ref="B26:B27"/>
    <mergeCell ref="D26:D27"/>
    <mergeCell ref="E26:E27"/>
    <mergeCell ref="F26:F27"/>
    <mergeCell ref="G26:G27"/>
    <mergeCell ref="B24:B25"/>
    <mergeCell ref="D24:D25"/>
    <mergeCell ref="E24:E25"/>
    <mergeCell ref="F24:F25"/>
    <mergeCell ref="G24:G25"/>
    <mergeCell ref="B22:B23"/>
    <mergeCell ref="D22:D23"/>
    <mergeCell ref="E22:E23"/>
    <mergeCell ref="F22:F23"/>
    <mergeCell ref="G22:G23"/>
    <mergeCell ref="B20:B21"/>
    <mergeCell ref="D20:D21"/>
    <mergeCell ref="E20:E21"/>
    <mergeCell ref="F20:F21"/>
    <mergeCell ref="G20:G21"/>
    <mergeCell ref="F14:G15"/>
    <mergeCell ref="F16:G17"/>
    <mergeCell ref="B18:B19"/>
    <mergeCell ref="D18:D19"/>
    <mergeCell ref="E18:E19"/>
    <mergeCell ref="F18:F19"/>
    <mergeCell ref="G18:G19"/>
    <mergeCell ref="D14:D15"/>
    <mergeCell ref="E14:E15"/>
    <mergeCell ref="B16:B17"/>
    <mergeCell ref="D16:D17"/>
    <mergeCell ref="E16:E17"/>
    <mergeCell ref="B14:B15"/>
    <mergeCell ref="G10:G11"/>
    <mergeCell ref="B12:B13"/>
    <mergeCell ref="D12:D13"/>
    <mergeCell ref="E12:E13"/>
    <mergeCell ref="F12:F13"/>
    <mergeCell ref="G12:G13"/>
    <mergeCell ref="G6:G7"/>
    <mergeCell ref="B8:B9"/>
    <mergeCell ref="D8:D9"/>
    <mergeCell ref="E8:E9"/>
    <mergeCell ref="F8:F9"/>
    <mergeCell ref="G8:G9"/>
    <mergeCell ref="B6:B7"/>
    <mergeCell ref="D6:D7"/>
    <mergeCell ref="E6:E7"/>
    <mergeCell ref="F6:F7"/>
    <mergeCell ref="B10:B11"/>
    <mergeCell ref="D10:D11"/>
    <mergeCell ref="E10:E11"/>
    <mergeCell ref="F10:F11"/>
    <mergeCell ref="G2:G3"/>
    <mergeCell ref="B4:B5"/>
    <mergeCell ref="E4:E5"/>
    <mergeCell ref="F4:F5"/>
    <mergeCell ref="G4:G5"/>
    <mergeCell ref="B1:C1"/>
    <mergeCell ref="B2:B3"/>
    <mergeCell ref="F2:F3"/>
    <mergeCell ref="E2:E3"/>
    <mergeCell ref="B42:B43"/>
    <mergeCell ref="D42:D43"/>
    <mergeCell ref="E42:E43"/>
    <mergeCell ref="F42:G43"/>
    <mergeCell ref="F40:F41"/>
    <mergeCell ref="G40:G41"/>
    <mergeCell ref="B44:B45"/>
    <mergeCell ref="D44:D45"/>
    <mergeCell ref="E44:E45"/>
    <mergeCell ref="F44:F45"/>
    <mergeCell ref="G44:G45"/>
    <mergeCell ref="B46:B47"/>
    <mergeCell ref="D46:D47"/>
    <mergeCell ref="E46:E47"/>
    <mergeCell ref="F46:F47"/>
    <mergeCell ref="G46:G47"/>
    <mergeCell ref="B48:B49"/>
    <mergeCell ref="D48:D49"/>
    <mergeCell ref="E48:E49"/>
    <mergeCell ref="F48:F49"/>
    <mergeCell ref="G48:G49"/>
    <mergeCell ref="D50:D51"/>
    <mergeCell ref="E50:E51"/>
    <mergeCell ref="F50:F51"/>
    <mergeCell ref="G50:G51"/>
    <mergeCell ref="B52:B53"/>
    <mergeCell ref="D52:D53"/>
    <mergeCell ref="E52:E53"/>
    <mergeCell ref="F52:F53"/>
    <mergeCell ref="G52:G53"/>
    <mergeCell ref="B50:B51"/>
    <mergeCell ref="D54:D55"/>
    <mergeCell ref="E54:E55"/>
    <mergeCell ref="F54:F55"/>
    <mergeCell ref="G54:G55"/>
    <mergeCell ref="B56:B57"/>
    <mergeCell ref="D56:D57"/>
    <mergeCell ref="E56:E57"/>
    <mergeCell ref="F56:F57"/>
    <mergeCell ref="G56:G57"/>
    <mergeCell ref="B54:B55"/>
    <mergeCell ref="D58:D59"/>
    <mergeCell ref="E58:E59"/>
    <mergeCell ref="F58:F59"/>
    <mergeCell ref="G58:G59"/>
    <mergeCell ref="B60:B61"/>
    <mergeCell ref="D60:D61"/>
    <mergeCell ref="E60:E61"/>
    <mergeCell ref="B58:B59"/>
    <mergeCell ref="F60:G61"/>
    <mergeCell ref="D62:D63"/>
    <mergeCell ref="E62:E63"/>
    <mergeCell ref="F62:F63"/>
    <mergeCell ref="G62:G63"/>
    <mergeCell ref="B64:B65"/>
    <mergeCell ref="D64:D65"/>
    <mergeCell ref="E64:E65"/>
    <mergeCell ref="F64:F65"/>
    <mergeCell ref="G64:G65"/>
    <mergeCell ref="B62:B63"/>
  </mergeCells>
  <phoneticPr fontId="1"/>
  <conditionalFormatting sqref="A2:B2 A4:B4 A6:B6 A8:B8 A10:B10 A12:B12 A14:B14 A16:B16 A18:B18 A20:B20 A22:B22 A24:B24 A26:B26 A28:B28 A30:B30 A32:B32 A34:B34 A36:B36 A38:B38 A40:B40 A42:B42 A44:B44 A46:B46 A48:B48 A50:B50 A52:B52 A54:B54 A56:B56 A58:B58 A60:B60 A62:B62 A64:B64">
    <cfRule type="expression" dxfId="19" priority="1">
      <formula>$B2="－"</formula>
    </cfRule>
  </conditionalFormatting>
  <pageMargins left="0.7" right="0.7" top="0.75" bottom="0.75" header="0.3" footer="0.3"/>
  <pageSetup paperSize="9" scale="58" fitToHeight="0" orientation="landscape" r:id="rId1"/>
  <rowBreaks count="1" manualBreakCount="1">
    <brk id="33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65"/>
  <sheetViews>
    <sheetView view="pageBreakPreview" topLeftCell="A31" zoomScale="90" zoomScaleNormal="82" zoomScaleSheetLayoutView="90" workbookViewId="0">
      <selection activeCell="F52" sqref="F52:F53"/>
    </sheetView>
  </sheetViews>
  <sheetFormatPr defaultRowHeight="18.75" x14ac:dyDescent="0.4"/>
  <cols>
    <col min="1" max="1" width="7.5" bestFit="1" customWidth="1"/>
    <col min="2" max="2" width="9.375" bestFit="1" customWidth="1"/>
    <col min="4" max="4" width="47.875" customWidth="1"/>
    <col min="5" max="5" width="5.25" bestFit="1" customWidth="1"/>
    <col min="6" max="6" width="72.75" customWidth="1"/>
    <col min="7" max="7" width="53.375" customWidth="1"/>
    <col min="9" max="9" width="5.25" bestFit="1" customWidth="1"/>
    <col min="10" max="10" width="15.5" customWidth="1"/>
  </cols>
  <sheetData>
    <row r="1" spans="1:10" x14ac:dyDescent="0.4">
      <c r="A1" s="21" t="s">
        <v>129</v>
      </c>
      <c r="B1" s="68" t="s">
        <v>132</v>
      </c>
      <c r="C1" s="68"/>
      <c r="D1" s="22" t="s">
        <v>79</v>
      </c>
      <c r="E1" s="22" t="s">
        <v>82</v>
      </c>
      <c r="F1" s="23" t="s">
        <v>85</v>
      </c>
      <c r="G1" s="24" t="s">
        <v>86</v>
      </c>
    </row>
    <row r="2" spans="1:10" ht="18.75" customHeight="1" x14ac:dyDescent="0.4">
      <c r="A2" s="79" t="s">
        <v>133</v>
      </c>
      <c r="B2" s="43" t="str">
        <f>"W"&amp;J6</f>
        <v>W2000</v>
      </c>
      <c r="C2" s="2" t="s">
        <v>77</v>
      </c>
      <c r="D2" s="42" t="s">
        <v>135</v>
      </c>
      <c r="E2" s="43" t="s">
        <v>134</v>
      </c>
      <c r="F2" s="83" t="s">
        <v>142</v>
      </c>
      <c r="G2" s="64"/>
      <c r="I2" s="20" t="s">
        <v>130</v>
      </c>
      <c r="J2" s="27" t="s">
        <v>23</v>
      </c>
    </row>
    <row r="3" spans="1:10" x14ac:dyDescent="0.4">
      <c r="A3" s="79"/>
      <c r="B3" s="43"/>
      <c r="C3" s="2" t="s">
        <v>78</v>
      </c>
      <c r="D3" s="42"/>
      <c r="E3" s="43"/>
      <c r="F3" s="84"/>
      <c r="G3" s="65"/>
    </row>
    <row r="4" spans="1:10" ht="18.75" customHeight="1" x14ac:dyDescent="0.4">
      <c r="A4" s="79" t="s">
        <v>137</v>
      </c>
      <c r="B4" s="43" t="str">
        <f>"W"&amp;DEC2HEX(HEX2DEC($J$6)+1)</f>
        <v>W2001</v>
      </c>
      <c r="C4" s="2" t="s">
        <v>77</v>
      </c>
      <c r="D4" s="42" t="s">
        <v>136</v>
      </c>
      <c r="E4" s="43" t="s">
        <v>134</v>
      </c>
      <c r="F4" s="83" t="s">
        <v>143</v>
      </c>
      <c r="G4" s="64"/>
    </row>
    <row r="5" spans="1:10" x14ac:dyDescent="0.4">
      <c r="A5" s="79"/>
      <c r="B5" s="43"/>
      <c r="C5" s="2" t="s">
        <v>78</v>
      </c>
      <c r="D5" s="42"/>
      <c r="E5" s="43"/>
      <c r="F5" s="84"/>
      <c r="G5" s="65"/>
    </row>
    <row r="6" spans="1:10" ht="18.75" customHeight="1" x14ac:dyDescent="0.4">
      <c r="A6" s="79" t="s">
        <v>138</v>
      </c>
      <c r="B6" s="43" t="str">
        <f>"W"&amp;DEC2HEX(HEX2DEC($J$6)+2)</f>
        <v>W2002</v>
      </c>
      <c r="C6" s="2" t="s">
        <v>77</v>
      </c>
      <c r="D6" s="42" t="s">
        <v>141</v>
      </c>
      <c r="E6" s="43" t="s">
        <v>134</v>
      </c>
      <c r="F6" s="83" t="s">
        <v>142</v>
      </c>
      <c r="G6" s="64"/>
      <c r="J6">
        <f>VLOOKUP($J2,一覧表!A4:T67,18,FALSE)</f>
        <v>2000</v>
      </c>
    </row>
    <row r="7" spans="1:10" x14ac:dyDescent="0.4">
      <c r="A7" s="79"/>
      <c r="B7" s="43"/>
      <c r="C7" s="2" t="s">
        <v>78</v>
      </c>
      <c r="D7" s="42"/>
      <c r="E7" s="43"/>
      <c r="F7" s="84"/>
      <c r="G7" s="65"/>
      <c r="H7" s="6"/>
    </row>
    <row r="8" spans="1:10" ht="18.75" customHeight="1" x14ac:dyDescent="0.4">
      <c r="A8" s="79" t="s">
        <v>139</v>
      </c>
      <c r="B8" s="43" t="str">
        <f>"W"&amp;DEC2HEX(HEX2DEC($J$6)+3)</f>
        <v>W2003</v>
      </c>
      <c r="C8" s="2" t="s">
        <v>77</v>
      </c>
      <c r="D8" s="42" t="s">
        <v>140</v>
      </c>
      <c r="E8" s="43" t="s">
        <v>134</v>
      </c>
      <c r="F8" s="85" t="s">
        <v>143</v>
      </c>
      <c r="G8" s="64"/>
    </row>
    <row r="9" spans="1:10" x14ac:dyDescent="0.4">
      <c r="A9" s="79"/>
      <c r="B9" s="43"/>
      <c r="C9" s="2" t="s">
        <v>78</v>
      </c>
      <c r="D9" s="42"/>
      <c r="E9" s="43"/>
      <c r="F9" s="86"/>
      <c r="G9" s="65"/>
    </row>
    <row r="10" spans="1:10" x14ac:dyDescent="0.4">
      <c r="A10" s="79" t="s">
        <v>144</v>
      </c>
      <c r="B10" s="43" t="str">
        <f>"W"&amp;DEC2HEX(HEX2DEC($J$6)+4)</f>
        <v>W2004</v>
      </c>
      <c r="C10" s="2" t="s">
        <v>77</v>
      </c>
      <c r="D10" s="42" t="s">
        <v>146</v>
      </c>
      <c r="E10" s="43" t="s">
        <v>96</v>
      </c>
      <c r="F10" s="96" t="s">
        <v>232</v>
      </c>
      <c r="G10" s="97"/>
    </row>
    <row r="11" spans="1:10" x14ac:dyDescent="0.4">
      <c r="A11" s="79"/>
      <c r="B11" s="43"/>
      <c r="C11" s="2" t="s">
        <v>78</v>
      </c>
      <c r="D11" s="42"/>
      <c r="E11" s="43"/>
      <c r="F11" s="98"/>
      <c r="G11" s="99"/>
    </row>
    <row r="12" spans="1:10" ht="18.75" customHeight="1" x14ac:dyDescent="0.4">
      <c r="A12" s="79" t="s">
        <v>145</v>
      </c>
      <c r="B12" s="43" t="str">
        <f>"W"&amp;DEC2HEX(HEX2DEC($J$6)+5)</f>
        <v>W2005</v>
      </c>
      <c r="C12" s="2" t="s">
        <v>77</v>
      </c>
      <c r="D12" s="42" t="s">
        <v>147</v>
      </c>
      <c r="E12" s="43" t="s">
        <v>96</v>
      </c>
      <c r="F12" s="96" t="s">
        <v>233</v>
      </c>
      <c r="G12" s="100"/>
    </row>
    <row r="13" spans="1:10" x14ac:dyDescent="0.4">
      <c r="A13" s="79"/>
      <c r="B13" s="43"/>
      <c r="C13" s="2" t="s">
        <v>78</v>
      </c>
      <c r="D13" s="42"/>
      <c r="E13" s="43"/>
      <c r="F13" s="101"/>
      <c r="G13" s="102"/>
    </row>
    <row r="14" spans="1:10" x14ac:dyDescent="0.4">
      <c r="A14" s="79" t="s">
        <v>148</v>
      </c>
      <c r="B14" s="43" t="str">
        <f>"W"&amp;DEC2HEX(HEX2DEC($J$6)+6)</f>
        <v>W2006</v>
      </c>
      <c r="C14" s="2" t="s">
        <v>77</v>
      </c>
      <c r="D14" s="42" t="s">
        <v>150</v>
      </c>
      <c r="E14" s="43" t="s">
        <v>83</v>
      </c>
      <c r="F14" s="103" t="s">
        <v>153</v>
      </c>
      <c r="G14" s="105" t="s">
        <v>152</v>
      </c>
    </row>
    <row r="15" spans="1:10" x14ac:dyDescent="0.4">
      <c r="A15" s="79"/>
      <c r="B15" s="43"/>
      <c r="C15" s="2" t="s">
        <v>78</v>
      </c>
      <c r="D15" s="42"/>
      <c r="E15" s="43"/>
      <c r="F15" s="104"/>
      <c r="G15" s="60"/>
    </row>
    <row r="16" spans="1:10" x14ac:dyDescent="0.4">
      <c r="A16" s="79" t="s">
        <v>149</v>
      </c>
      <c r="B16" s="43" t="str">
        <f>"W"&amp;DEC2HEX(HEX2DEC($J$6)+7)</f>
        <v>W2007</v>
      </c>
      <c r="C16" s="2" t="s">
        <v>77</v>
      </c>
      <c r="D16" s="42" t="s">
        <v>151</v>
      </c>
      <c r="E16" s="43" t="s">
        <v>83</v>
      </c>
      <c r="F16" s="44"/>
      <c r="G16" s="65"/>
    </row>
    <row r="17" spans="1:7" x14ac:dyDescent="0.4">
      <c r="A17" s="79"/>
      <c r="B17" s="43"/>
      <c r="C17" s="2" t="s">
        <v>78</v>
      </c>
      <c r="D17" s="42"/>
      <c r="E17" s="43"/>
      <c r="F17" s="44"/>
      <c r="G17" s="65"/>
    </row>
    <row r="18" spans="1:7" x14ac:dyDescent="0.4">
      <c r="A18" s="79" t="s">
        <v>154</v>
      </c>
      <c r="B18" s="43" t="str">
        <f>"W"&amp;DEC2HEX(HEX2DEC($J$6)+8)</f>
        <v>W2008</v>
      </c>
      <c r="C18" s="2" t="s">
        <v>77</v>
      </c>
      <c r="D18" s="42" t="s">
        <v>156</v>
      </c>
      <c r="E18" s="43" t="s">
        <v>83</v>
      </c>
      <c r="F18" s="66" t="s">
        <v>158</v>
      </c>
      <c r="G18" s="45"/>
    </row>
    <row r="19" spans="1:7" x14ac:dyDescent="0.4">
      <c r="A19" s="79"/>
      <c r="B19" s="43"/>
      <c r="C19" s="2" t="s">
        <v>78</v>
      </c>
      <c r="D19" s="42"/>
      <c r="E19" s="43"/>
      <c r="F19" s="67"/>
      <c r="G19" s="45"/>
    </row>
    <row r="20" spans="1:7" x14ac:dyDescent="0.4">
      <c r="A20" s="79" t="s">
        <v>155</v>
      </c>
      <c r="B20" s="43" t="str">
        <f>"W"&amp;DEC2HEX(HEX2DEC($J$6)+9)</f>
        <v>W2009</v>
      </c>
      <c r="C20" s="2" t="s">
        <v>77</v>
      </c>
      <c r="D20" s="42" t="s">
        <v>157</v>
      </c>
      <c r="E20" s="43" t="s">
        <v>83</v>
      </c>
      <c r="F20" s="66" t="s">
        <v>159</v>
      </c>
      <c r="G20" s="45"/>
    </row>
    <row r="21" spans="1:7" x14ac:dyDescent="0.4">
      <c r="A21" s="79"/>
      <c r="B21" s="43"/>
      <c r="C21" s="2" t="s">
        <v>78</v>
      </c>
      <c r="D21" s="42"/>
      <c r="E21" s="43"/>
      <c r="F21" s="67"/>
      <c r="G21" s="45"/>
    </row>
    <row r="22" spans="1:7" x14ac:dyDescent="0.4">
      <c r="A22" s="79" t="s">
        <v>160</v>
      </c>
      <c r="B22" s="43" t="str">
        <f>"W"&amp;DEC2HEX(HEX2DEC($J$6)+10)</f>
        <v>W200A</v>
      </c>
      <c r="C22" s="2" t="s">
        <v>77</v>
      </c>
      <c r="D22" s="42" t="s">
        <v>162</v>
      </c>
      <c r="E22" s="43" t="s">
        <v>83</v>
      </c>
      <c r="F22" s="69" t="s">
        <v>164</v>
      </c>
      <c r="G22" s="45"/>
    </row>
    <row r="23" spans="1:7" x14ac:dyDescent="0.4">
      <c r="A23" s="79"/>
      <c r="B23" s="43"/>
      <c r="C23" s="2" t="s">
        <v>78</v>
      </c>
      <c r="D23" s="42"/>
      <c r="E23" s="43"/>
      <c r="F23" s="70"/>
      <c r="G23" s="45"/>
    </row>
    <row r="24" spans="1:7" x14ac:dyDescent="0.4">
      <c r="A24" s="79" t="s">
        <v>161</v>
      </c>
      <c r="B24" s="43" t="str">
        <f>"W"&amp;DEC2HEX(HEX2DEC($J$6)+11)</f>
        <v>W200B</v>
      </c>
      <c r="C24" s="2" t="s">
        <v>77</v>
      </c>
      <c r="D24" s="42" t="s">
        <v>163</v>
      </c>
      <c r="E24" s="43" t="s">
        <v>83</v>
      </c>
      <c r="F24" s="66" t="s">
        <v>165</v>
      </c>
      <c r="G24" s="45"/>
    </row>
    <row r="25" spans="1:7" x14ac:dyDescent="0.4">
      <c r="A25" s="79"/>
      <c r="B25" s="43"/>
      <c r="C25" s="2" t="s">
        <v>78</v>
      </c>
      <c r="D25" s="42"/>
      <c r="E25" s="43"/>
      <c r="F25" s="67"/>
      <c r="G25" s="45"/>
    </row>
    <row r="26" spans="1:7" x14ac:dyDescent="0.4">
      <c r="A26" s="79" t="s">
        <v>166</v>
      </c>
      <c r="B26" s="43" t="str">
        <f>"W"&amp;DEC2HEX(HEX2DEC($J$6)+12)</f>
        <v>W200C</v>
      </c>
      <c r="C26" s="2" t="s">
        <v>77</v>
      </c>
      <c r="D26" s="72" t="s">
        <v>172</v>
      </c>
      <c r="E26" s="43" t="s">
        <v>134</v>
      </c>
      <c r="F26" s="66" t="s">
        <v>170</v>
      </c>
      <c r="G26" s="45"/>
    </row>
    <row r="27" spans="1:7" x14ac:dyDescent="0.4">
      <c r="A27" s="79"/>
      <c r="B27" s="43"/>
      <c r="C27" s="2" t="s">
        <v>78</v>
      </c>
      <c r="D27" s="42"/>
      <c r="E27" s="43"/>
      <c r="F27" s="67"/>
      <c r="G27" s="45"/>
    </row>
    <row r="28" spans="1:7" x14ac:dyDescent="0.4">
      <c r="A28" s="79" t="s">
        <v>167</v>
      </c>
      <c r="B28" s="43" t="str">
        <f>"W"&amp;DEC2HEX(HEX2DEC($J$6)+13)</f>
        <v>W200D</v>
      </c>
      <c r="C28" s="2" t="s">
        <v>77</v>
      </c>
      <c r="D28" s="72" t="s">
        <v>173</v>
      </c>
      <c r="E28" s="43" t="s">
        <v>134</v>
      </c>
      <c r="F28" s="69" t="s">
        <v>171</v>
      </c>
      <c r="G28" s="45"/>
    </row>
    <row r="29" spans="1:7" x14ac:dyDescent="0.4">
      <c r="A29" s="79"/>
      <c r="B29" s="43"/>
      <c r="C29" s="2" t="s">
        <v>78</v>
      </c>
      <c r="D29" s="42"/>
      <c r="E29" s="43"/>
      <c r="F29" s="70"/>
      <c r="G29" s="45"/>
    </row>
    <row r="30" spans="1:7" x14ac:dyDescent="0.4">
      <c r="A30" s="79" t="s">
        <v>168</v>
      </c>
      <c r="B30" s="43" t="str">
        <f>"W"&amp;DEC2HEX(HEX2DEC($J$6)+14)</f>
        <v>W200E</v>
      </c>
      <c r="C30" s="2" t="s">
        <v>77</v>
      </c>
      <c r="D30" s="72" t="s">
        <v>174</v>
      </c>
      <c r="E30" s="43" t="s">
        <v>134</v>
      </c>
      <c r="F30" s="69" t="s">
        <v>230</v>
      </c>
      <c r="G30" s="45"/>
    </row>
    <row r="31" spans="1:7" x14ac:dyDescent="0.4">
      <c r="A31" s="79"/>
      <c r="B31" s="43"/>
      <c r="C31" s="2" t="s">
        <v>78</v>
      </c>
      <c r="D31" s="42"/>
      <c r="E31" s="43"/>
      <c r="F31" s="70"/>
      <c r="G31" s="45"/>
    </row>
    <row r="32" spans="1:7" x14ac:dyDescent="0.4">
      <c r="A32" s="79" t="s">
        <v>169</v>
      </c>
      <c r="B32" s="43" t="str">
        <f>"W"&amp;DEC2HEX(HEX2DEC($J$6)+15)</f>
        <v>W200F</v>
      </c>
      <c r="C32" s="2" t="s">
        <v>77</v>
      </c>
      <c r="D32" s="72" t="s">
        <v>175</v>
      </c>
      <c r="E32" s="43" t="s">
        <v>176</v>
      </c>
      <c r="F32" s="69" t="s">
        <v>231</v>
      </c>
      <c r="G32" s="45"/>
    </row>
    <row r="33" spans="1:7" ht="19.5" thickBot="1" x14ac:dyDescent="0.45">
      <c r="A33" s="80"/>
      <c r="B33" s="46"/>
      <c r="C33" s="3" t="s">
        <v>78</v>
      </c>
      <c r="D33" s="47"/>
      <c r="E33" s="46"/>
      <c r="F33" s="77"/>
      <c r="G33" s="49"/>
    </row>
    <row r="34" spans="1:7" x14ac:dyDescent="0.4">
      <c r="A34" s="81" t="s">
        <v>177</v>
      </c>
      <c r="B34" s="73" t="str">
        <f>"W"&amp;DEC2HEX(HEX2DEC($J$6)+16)</f>
        <v>W2010</v>
      </c>
      <c r="C34" s="4" t="s">
        <v>77</v>
      </c>
      <c r="D34" s="87" t="s">
        <v>178</v>
      </c>
      <c r="E34" s="73" t="s">
        <v>96</v>
      </c>
      <c r="F34" s="75" t="s">
        <v>180</v>
      </c>
      <c r="G34" s="88" t="s">
        <v>179</v>
      </c>
    </row>
    <row r="35" spans="1:7" x14ac:dyDescent="0.4">
      <c r="A35" s="79"/>
      <c r="B35" s="43"/>
      <c r="C35" s="2" t="s">
        <v>78</v>
      </c>
      <c r="D35" s="42"/>
      <c r="E35" s="43"/>
      <c r="F35" s="70"/>
      <c r="G35" s="78"/>
    </row>
    <row r="36" spans="1:7" x14ac:dyDescent="0.4">
      <c r="A36" s="79" t="s">
        <v>181</v>
      </c>
      <c r="B36" s="43" t="str">
        <f>"W"&amp;DEC2HEX(HEX2DEC($J$6)+17)</f>
        <v>W2011</v>
      </c>
      <c r="C36" s="2" t="s">
        <v>77</v>
      </c>
      <c r="D36" s="42" t="s">
        <v>182</v>
      </c>
      <c r="E36" s="43" t="s">
        <v>96</v>
      </c>
      <c r="F36" s="69" t="s">
        <v>183</v>
      </c>
      <c r="G36" s="45"/>
    </row>
    <row r="37" spans="1:7" x14ac:dyDescent="0.4">
      <c r="A37" s="79"/>
      <c r="B37" s="43"/>
      <c r="C37" s="2" t="s">
        <v>78</v>
      </c>
      <c r="D37" s="42"/>
      <c r="E37" s="43"/>
      <c r="F37" s="70"/>
      <c r="G37" s="45"/>
    </row>
    <row r="38" spans="1:7" x14ac:dyDescent="0.4">
      <c r="A38" s="82" t="s">
        <v>10</v>
      </c>
      <c r="B38" s="55" t="str">
        <f>"W"&amp;DEC2HEX(HEX2DEC($J$6)+18)</f>
        <v>W2012</v>
      </c>
      <c r="C38" s="31" t="s">
        <v>77</v>
      </c>
      <c r="D38" s="56" t="s">
        <v>106</v>
      </c>
      <c r="E38" s="55"/>
      <c r="F38" s="57"/>
      <c r="G38" s="58"/>
    </row>
    <row r="39" spans="1:7" x14ac:dyDescent="0.4">
      <c r="A39" s="82"/>
      <c r="B39" s="55"/>
      <c r="C39" s="31" t="s">
        <v>78</v>
      </c>
      <c r="D39" s="56"/>
      <c r="E39" s="55"/>
      <c r="F39" s="57"/>
      <c r="G39" s="58"/>
    </row>
    <row r="40" spans="1:7" x14ac:dyDescent="0.4">
      <c r="A40" s="79" t="s">
        <v>184</v>
      </c>
      <c r="B40" s="43" t="str">
        <f>"W"&amp;DEC2HEX(HEX2DEC($J$6)+19)</f>
        <v>W2013</v>
      </c>
      <c r="C40" s="2" t="s">
        <v>77</v>
      </c>
      <c r="D40" s="42" t="s">
        <v>185</v>
      </c>
      <c r="E40" s="43" t="s">
        <v>83</v>
      </c>
      <c r="F40" s="69" t="s">
        <v>186</v>
      </c>
      <c r="G40" s="45"/>
    </row>
    <row r="41" spans="1:7" x14ac:dyDescent="0.4">
      <c r="A41" s="79"/>
      <c r="B41" s="43"/>
      <c r="C41" s="2" t="s">
        <v>78</v>
      </c>
      <c r="D41" s="42"/>
      <c r="E41" s="43"/>
      <c r="F41" s="70"/>
      <c r="G41" s="45"/>
    </row>
    <row r="42" spans="1:7" ht="18.75" customHeight="1" x14ac:dyDescent="0.4">
      <c r="A42" s="79" t="s">
        <v>187</v>
      </c>
      <c r="B42" s="43" t="str">
        <f>"W"&amp;DEC2HEX(HEX2DEC($J$6)+20)</f>
        <v>W2014</v>
      </c>
      <c r="C42" s="2" t="s">
        <v>77</v>
      </c>
      <c r="D42" s="42" t="s">
        <v>189</v>
      </c>
      <c r="E42" s="43" t="s">
        <v>96</v>
      </c>
      <c r="F42" s="83" t="s">
        <v>192</v>
      </c>
      <c r="G42" s="45"/>
    </row>
    <row r="43" spans="1:7" x14ac:dyDescent="0.4">
      <c r="A43" s="79"/>
      <c r="B43" s="43"/>
      <c r="C43" s="2" t="s">
        <v>78</v>
      </c>
      <c r="D43" s="42"/>
      <c r="E43" s="43"/>
      <c r="F43" s="84"/>
      <c r="G43" s="45"/>
    </row>
    <row r="44" spans="1:7" x14ac:dyDescent="0.4">
      <c r="A44" s="79" t="s">
        <v>188</v>
      </c>
      <c r="B44" s="43" t="str">
        <f>"W"&amp;DEC2HEX(HEX2DEC($J$6)+21)</f>
        <v>W2015</v>
      </c>
      <c r="C44" s="2" t="s">
        <v>77</v>
      </c>
      <c r="D44" s="42" t="s">
        <v>190</v>
      </c>
      <c r="E44" s="43" t="s">
        <v>96</v>
      </c>
      <c r="F44" s="69" t="s">
        <v>191</v>
      </c>
      <c r="G44" s="45"/>
    </row>
    <row r="45" spans="1:7" x14ac:dyDescent="0.4">
      <c r="A45" s="79"/>
      <c r="B45" s="43"/>
      <c r="C45" s="2" t="s">
        <v>78</v>
      </c>
      <c r="D45" s="42"/>
      <c r="E45" s="43"/>
      <c r="F45" s="70"/>
      <c r="G45" s="45"/>
    </row>
    <row r="46" spans="1:7" x14ac:dyDescent="0.4">
      <c r="A46" s="79" t="s">
        <v>193</v>
      </c>
      <c r="B46" s="43" t="str">
        <f>"W"&amp;DEC2HEX(HEX2DEC($J$6)+22)</f>
        <v>W2016</v>
      </c>
      <c r="C46" s="2" t="s">
        <v>77</v>
      </c>
      <c r="D46" s="72" t="s">
        <v>228</v>
      </c>
      <c r="E46" s="43" t="s">
        <v>83</v>
      </c>
      <c r="F46" s="28" t="s">
        <v>196</v>
      </c>
      <c r="G46" s="64" t="s">
        <v>197</v>
      </c>
    </row>
    <row r="47" spans="1:7" x14ac:dyDescent="0.4">
      <c r="A47" s="79"/>
      <c r="B47" s="43"/>
      <c r="C47" s="2" t="s">
        <v>78</v>
      </c>
      <c r="D47" s="42"/>
      <c r="E47" s="43"/>
      <c r="F47" s="28" t="s">
        <v>195</v>
      </c>
      <c r="G47" s="65"/>
    </row>
    <row r="48" spans="1:7" x14ac:dyDescent="0.4">
      <c r="A48" s="79" t="s">
        <v>194</v>
      </c>
      <c r="B48" s="43" t="str">
        <f>"W"&amp;DEC2HEX(HEX2DEC($J$6)+23)</f>
        <v>W2017</v>
      </c>
      <c r="C48" s="2" t="s">
        <v>77</v>
      </c>
      <c r="D48" s="72" t="s">
        <v>229</v>
      </c>
      <c r="E48" s="43" t="s">
        <v>83</v>
      </c>
      <c r="F48" s="28" t="s">
        <v>196</v>
      </c>
      <c r="G48" s="64" t="s">
        <v>197</v>
      </c>
    </row>
    <row r="49" spans="1:7" x14ac:dyDescent="0.4">
      <c r="A49" s="79"/>
      <c r="B49" s="43"/>
      <c r="C49" s="2" t="s">
        <v>78</v>
      </c>
      <c r="D49" s="42"/>
      <c r="E49" s="43"/>
      <c r="F49" s="28" t="s">
        <v>195</v>
      </c>
      <c r="G49" s="65"/>
    </row>
    <row r="50" spans="1:7" x14ac:dyDescent="0.4">
      <c r="A50" s="79" t="s">
        <v>198</v>
      </c>
      <c r="B50" s="43" t="str">
        <f>"W"&amp;DEC2HEX(HEX2DEC($J$6)+24)</f>
        <v>W2018</v>
      </c>
      <c r="C50" s="2" t="s">
        <v>77</v>
      </c>
      <c r="D50" s="89" t="s">
        <v>200</v>
      </c>
      <c r="E50" s="43" t="s">
        <v>96</v>
      </c>
      <c r="F50" s="50" t="s">
        <v>201</v>
      </c>
      <c r="G50" s="51"/>
    </row>
    <row r="51" spans="1:7" x14ac:dyDescent="0.4">
      <c r="A51" s="79"/>
      <c r="B51" s="43"/>
      <c r="C51" s="2" t="s">
        <v>78</v>
      </c>
      <c r="D51" s="90"/>
      <c r="E51" s="43"/>
      <c r="F51" s="52"/>
      <c r="G51" s="53"/>
    </row>
    <row r="52" spans="1:7" x14ac:dyDescent="0.4">
      <c r="A52" s="82" t="s">
        <v>10</v>
      </c>
      <c r="B52" s="55" t="str">
        <f>"W"&amp;DEC2HEX(HEX2DEC($J$6)+25)</f>
        <v>W2019</v>
      </c>
      <c r="C52" s="31" t="s">
        <v>77</v>
      </c>
      <c r="D52" s="56" t="s">
        <v>106</v>
      </c>
      <c r="E52" s="55"/>
      <c r="F52" s="62"/>
      <c r="G52" s="58"/>
    </row>
    <row r="53" spans="1:7" x14ac:dyDescent="0.4">
      <c r="A53" s="82"/>
      <c r="B53" s="55"/>
      <c r="C53" s="31" t="s">
        <v>78</v>
      </c>
      <c r="D53" s="56"/>
      <c r="E53" s="55"/>
      <c r="F53" s="63"/>
      <c r="G53" s="58"/>
    </row>
    <row r="54" spans="1:7" x14ac:dyDescent="0.4">
      <c r="A54" s="82" t="s">
        <v>10</v>
      </c>
      <c r="B54" s="55" t="str">
        <f>"W"&amp;DEC2HEX(HEX2DEC($J$6)+26)</f>
        <v>W201A</v>
      </c>
      <c r="C54" s="31" t="s">
        <v>77</v>
      </c>
      <c r="D54" s="56" t="s">
        <v>106</v>
      </c>
      <c r="E54" s="55"/>
      <c r="F54" s="57"/>
      <c r="G54" s="58"/>
    </row>
    <row r="55" spans="1:7" x14ac:dyDescent="0.4">
      <c r="A55" s="82"/>
      <c r="B55" s="55"/>
      <c r="C55" s="31" t="s">
        <v>78</v>
      </c>
      <c r="D55" s="56"/>
      <c r="E55" s="55"/>
      <c r="F55" s="57"/>
      <c r="G55" s="58"/>
    </row>
    <row r="56" spans="1:7" x14ac:dyDescent="0.4">
      <c r="A56" s="82" t="s">
        <v>10</v>
      </c>
      <c r="B56" s="55" t="str">
        <f>"W"&amp;DEC2HEX(HEX2DEC($J$6)+27)</f>
        <v>W201B</v>
      </c>
      <c r="C56" s="31" t="s">
        <v>77</v>
      </c>
      <c r="D56" s="56" t="s">
        <v>106</v>
      </c>
      <c r="E56" s="55"/>
      <c r="F56" s="57"/>
      <c r="G56" s="58"/>
    </row>
    <row r="57" spans="1:7" x14ac:dyDescent="0.4">
      <c r="A57" s="82"/>
      <c r="B57" s="55"/>
      <c r="C57" s="31" t="s">
        <v>78</v>
      </c>
      <c r="D57" s="56"/>
      <c r="E57" s="55"/>
      <c r="F57" s="57"/>
      <c r="G57" s="58"/>
    </row>
    <row r="58" spans="1:7" x14ac:dyDescent="0.4">
      <c r="A58" s="82" t="s">
        <v>10</v>
      </c>
      <c r="B58" s="55" t="str">
        <f>"W"&amp;DEC2HEX(HEX2DEC($J$6)+28)</f>
        <v>W201C</v>
      </c>
      <c r="C58" s="31" t="s">
        <v>77</v>
      </c>
      <c r="D58" s="56" t="s">
        <v>106</v>
      </c>
      <c r="E58" s="55"/>
      <c r="F58" s="57"/>
      <c r="G58" s="58"/>
    </row>
    <row r="59" spans="1:7" x14ac:dyDescent="0.4">
      <c r="A59" s="82"/>
      <c r="B59" s="55"/>
      <c r="C59" s="31" t="s">
        <v>78</v>
      </c>
      <c r="D59" s="56"/>
      <c r="E59" s="55"/>
      <c r="F59" s="57"/>
      <c r="G59" s="58"/>
    </row>
    <row r="60" spans="1:7" x14ac:dyDescent="0.4">
      <c r="A60" s="82" t="s">
        <v>10</v>
      </c>
      <c r="B60" s="55" t="str">
        <f>"W"&amp;DEC2HEX(HEX2DEC($J$6)+29)</f>
        <v>W201D</v>
      </c>
      <c r="C60" s="31" t="s">
        <v>77</v>
      </c>
      <c r="D60" s="56" t="s">
        <v>106</v>
      </c>
      <c r="E60" s="55"/>
      <c r="F60" s="57"/>
      <c r="G60" s="58"/>
    </row>
    <row r="61" spans="1:7" x14ac:dyDescent="0.4">
      <c r="A61" s="82"/>
      <c r="B61" s="55"/>
      <c r="C61" s="31" t="s">
        <v>78</v>
      </c>
      <c r="D61" s="56"/>
      <c r="E61" s="55"/>
      <c r="F61" s="57"/>
      <c r="G61" s="58"/>
    </row>
    <row r="62" spans="1:7" x14ac:dyDescent="0.4">
      <c r="A62" s="82" t="s">
        <v>10</v>
      </c>
      <c r="B62" s="55" t="str">
        <f>"W"&amp;DEC2HEX(HEX2DEC($J$6)+30)</f>
        <v>W201E</v>
      </c>
      <c r="C62" s="31" t="s">
        <v>77</v>
      </c>
      <c r="D62" s="56" t="s">
        <v>106</v>
      </c>
      <c r="E62" s="55"/>
      <c r="F62" s="57"/>
      <c r="G62" s="58"/>
    </row>
    <row r="63" spans="1:7" x14ac:dyDescent="0.4">
      <c r="A63" s="82"/>
      <c r="B63" s="55"/>
      <c r="C63" s="31" t="s">
        <v>78</v>
      </c>
      <c r="D63" s="56"/>
      <c r="E63" s="55"/>
      <c r="F63" s="57"/>
      <c r="G63" s="58"/>
    </row>
    <row r="64" spans="1:7" x14ac:dyDescent="0.4">
      <c r="A64" s="82" t="s">
        <v>10</v>
      </c>
      <c r="B64" s="55" t="str">
        <f>"W"&amp;DEC2HEX(HEX2DEC($J$6)+31)</f>
        <v>W201F</v>
      </c>
      <c r="C64" s="31" t="s">
        <v>77</v>
      </c>
      <c r="D64" s="56" t="s">
        <v>199</v>
      </c>
      <c r="E64" s="55"/>
      <c r="F64" s="57"/>
      <c r="G64" s="58"/>
    </row>
    <row r="65" spans="1:7" ht="19.5" thickBot="1" x14ac:dyDescent="0.45">
      <c r="A65" s="91"/>
      <c r="B65" s="92"/>
      <c r="C65" s="32" t="s">
        <v>78</v>
      </c>
      <c r="D65" s="93"/>
      <c r="E65" s="92"/>
      <c r="F65" s="94"/>
      <c r="G65" s="95"/>
    </row>
  </sheetData>
  <sheetProtection selectLockedCells="1"/>
  <mergeCells count="188">
    <mergeCell ref="G38:G39"/>
    <mergeCell ref="F50:G51"/>
    <mergeCell ref="D4:D5"/>
    <mergeCell ref="F10:G11"/>
    <mergeCell ref="F12:G13"/>
    <mergeCell ref="F14:F15"/>
    <mergeCell ref="G14:G15"/>
    <mergeCell ref="F16:F17"/>
    <mergeCell ref="G16:G17"/>
    <mergeCell ref="F20:F21"/>
    <mergeCell ref="G20:G21"/>
    <mergeCell ref="G6:G7"/>
    <mergeCell ref="G18:G19"/>
    <mergeCell ref="G8:G9"/>
    <mergeCell ref="A64:A65"/>
    <mergeCell ref="B64:B65"/>
    <mergeCell ref="D64:D65"/>
    <mergeCell ref="E64:E65"/>
    <mergeCell ref="F64:F65"/>
    <mergeCell ref="G64:G65"/>
    <mergeCell ref="A62:A63"/>
    <mergeCell ref="B62:B63"/>
    <mergeCell ref="D62:D63"/>
    <mergeCell ref="E62:E63"/>
    <mergeCell ref="F62:F63"/>
    <mergeCell ref="G62:G63"/>
    <mergeCell ref="A60:A61"/>
    <mergeCell ref="B60:B61"/>
    <mergeCell ref="D60:D61"/>
    <mergeCell ref="E60:E61"/>
    <mergeCell ref="F60:F61"/>
    <mergeCell ref="G60:G61"/>
    <mergeCell ref="A58:A59"/>
    <mergeCell ref="B58:B59"/>
    <mergeCell ref="D58:D59"/>
    <mergeCell ref="E58:E59"/>
    <mergeCell ref="F58:F59"/>
    <mergeCell ref="G58:G59"/>
    <mergeCell ref="A56:A57"/>
    <mergeCell ref="B56:B57"/>
    <mergeCell ref="D56:D57"/>
    <mergeCell ref="E56:E57"/>
    <mergeCell ref="F56:F57"/>
    <mergeCell ref="G56:G57"/>
    <mergeCell ref="A54:A55"/>
    <mergeCell ref="B54:B55"/>
    <mergeCell ref="D54:D55"/>
    <mergeCell ref="E54:E55"/>
    <mergeCell ref="F54:F55"/>
    <mergeCell ref="G54:G55"/>
    <mergeCell ref="A52:A53"/>
    <mergeCell ref="B52:B53"/>
    <mergeCell ref="D52:D53"/>
    <mergeCell ref="E52:E53"/>
    <mergeCell ref="F52:F53"/>
    <mergeCell ref="G52:G53"/>
    <mergeCell ref="A50:A51"/>
    <mergeCell ref="B50:B51"/>
    <mergeCell ref="D50:D51"/>
    <mergeCell ref="E50:E51"/>
    <mergeCell ref="A48:A49"/>
    <mergeCell ref="B48:B49"/>
    <mergeCell ref="D48:D49"/>
    <mergeCell ref="E48:E49"/>
    <mergeCell ref="G48:G49"/>
    <mergeCell ref="A46:A47"/>
    <mergeCell ref="B46:B47"/>
    <mergeCell ref="D46:D47"/>
    <mergeCell ref="E46:E47"/>
    <mergeCell ref="G46:G47"/>
    <mergeCell ref="A44:A45"/>
    <mergeCell ref="B44:B45"/>
    <mergeCell ref="D44:D45"/>
    <mergeCell ref="E44:E45"/>
    <mergeCell ref="F44:F45"/>
    <mergeCell ref="G44:G45"/>
    <mergeCell ref="G40:G41"/>
    <mergeCell ref="A42:A43"/>
    <mergeCell ref="B42:B43"/>
    <mergeCell ref="D42:D43"/>
    <mergeCell ref="E42:E43"/>
    <mergeCell ref="F42:F43"/>
    <mergeCell ref="G42:G43"/>
    <mergeCell ref="A38:A39"/>
    <mergeCell ref="B38:B39"/>
    <mergeCell ref="D38:D39"/>
    <mergeCell ref="E38:E39"/>
    <mergeCell ref="A40:A41"/>
    <mergeCell ref="B40:B41"/>
    <mergeCell ref="D40:D41"/>
    <mergeCell ref="E40:E41"/>
    <mergeCell ref="F40:F41"/>
    <mergeCell ref="F38:F39"/>
    <mergeCell ref="A36:A37"/>
    <mergeCell ref="B36:B37"/>
    <mergeCell ref="D36:D37"/>
    <mergeCell ref="E36:E37"/>
    <mergeCell ref="F36:F37"/>
    <mergeCell ref="G36:G37"/>
    <mergeCell ref="A34:A35"/>
    <mergeCell ref="B34:B35"/>
    <mergeCell ref="D34:D35"/>
    <mergeCell ref="E34:E35"/>
    <mergeCell ref="F34:F35"/>
    <mergeCell ref="G34:G35"/>
    <mergeCell ref="A32:A33"/>
    <mergeCell ref="B32:B33"/>
    <mergeCell ref="D32:D33"/>
    <mergeCell ref="E32:E33"/>
    <mergeCell ref="F32:F33"/>
    <mergeCell ref="G32:G33"/>
    <mergeCell ref="A30:A31"/>
    <mergeCell ref="B30:B31"/>
    <mergeCell ref="D30:D31"/>
    <mergeCell ref="E30:E31"/>
    <mergeCell ref="F30:F31"/>
    <mergeCell ref="G30:G31"/>
    <mergeCell ref="A28:A29"/>
    <mergeCell ref="B28:B29"/>
    <mergeCell ref="D28:D29"/>
    <mergeCell ref="E28:E29"/>
    <mergeCell ref="F28:F29"/>
    <mergeCell ref="G28:G29"/>
    <mergeCell ref="A26:A27"/>
    <mergeCell ref="B26:B27"/>
    <mergeCell ref="D26:D27"/>
    <mergeCell ref="E26:E27"/>
    <mergeCell ref="F26:F27"/>
    <mergeCell ref="G26:G27"/>
    <mergeCell ref="A24:A25"/>
    <mergeCell ref="B24:B25"/>
    <mergeCell ref="D24:D25"/>
    <mergeCell ref="E24:E25"/>
    <mergeCell ref="F24:F25"/>
    <mergeCell ref="G24:G25"/>
    <mergeCell ref="A22:A23"/>
    <mergeCell ref="B22:B23"/>
    <mergeCell ref="D22:D23"/>
    <mergeCell ref="E22:E23"/>
    <mergeCell ref="F22:F23"/>
    <mergeCell ref="G22:G23"/>
    <mergeCell ref="A20:A21"/>
    <mergeCell ref="B20:B21"/>
    <mergeCell ref="D20:D21"/>
    <mergeCell ref="E20:E21"/>
    <mergeCell ref="A18:A19"/>
    <mergeCell ref="B18:B19"/>
    <mergeCell ref="D18:D19"/>
    <mergeCell ref="E18:E19"/>
    <mergeCell ref="F18:F19"/>
    <mergeCell ref="A14:A15"/>
    <mergeCell ref="B14:B15"/>
    <mergeCell ref="D14:D15"/>
    <mergeCell ref="E14:E15"/>
    <mergeCell ref="A16:A17"/>
    <mergeCell ref="B16:B17"/>
    <mergeCell ref="D16:D17"/>
    <mergeCell ref="E16:E17"/>
    <mergeCell ref="A12:A13"/>
    <mergeCell ref="B12:B13"/>
    <mergeCell ref="D12:D13"/>
    <mergeCell ref="E12:E13"/>
    <mergeCell ref="A6:A7"/>
    <mergeCell ref="B6:B7"/>
    <mergeCell ref="D6:D7"/>
    <mergeCell ref="E6:E7"/>
    <mergeCell ref="F6:F7"/>
    <mergeCell ref="A10:A11"/>
    <mergeCell ref="B10:B11"/>
    <mergeCell ref="D10:D11"/>
    <mergeCell ref="E10:E11"/>
    <mergeCell ref="A8:A9"/>
    <mergeCell ref="B8:B9"/>
    <mergeCell ref="D8:D9"/>
    <mergeCell ref="E8:E9"/>
    <mergeCell ref="F8:F9"/>
    <mergeCell ref="B1:C1"/>
    <mergeCell ref="A2:A3"/>
    <mergeCell ref="B2:B3"/>
    <mergeCell ref="E2:E3"/>
    <mergeCell ref="F2:F3"/>
    <mergeCell ref="G2:G3"/>
    <mergeCell ref="D2:D3"/>
    <mergeCell ref="A4:A5"/>
    <mergeCell ref="B4:B5"/>
    <mergeCell ref="E4:E5"/>
    <mergeCell ref="F4:F5"/>
    <mergeCell ref="G4:G5"/>
  </mergeCells>
  <phoneticPr fontId="1"/>
  <conditionalFormatting sqref="A2:B2 A4:B4 A6:B6 A8:B8 A10:B10 A12:B12 A14:B14 A16:B16 A18:B18 A20:B20 A22:B22 A24:B24 A26:B26 A28:B28 A30:B30 A32:B32 A34:B34 A36:B36 A38:B38 A40:B40 A42:B42 A44:B44 A46:B46 A48:B48 A50:B50 A52:B52 A54:B54 A56:B56 A58:B58 A60:B60 A62:B62 A64:B64">
    <cfRule type="expression" dxfId="18" priority="1">
      <formula>$B2="－"</formula>
    </cfRule>
  </conditionalFormatting>
  <pageMargins left="0.7" right="0.7" top="0.75" bottom="0.75" header="0.3" footer="0.3"/>
  <pageSetup paperSize="9" scale="58" fitToHeight="0" orientation="landscape" r:id="rId1"/>
  <rowBreaks count="1" manualBreakCount="1">
    <brk id="33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65"/>
  <sheetViews>
    <sheetView view="pageBreakPreview" zoomScale="90" zoomScaleNormal="82" zoomScaleSheetLayoutView="90" workbookViewId="0">
      <selection activeCell="F26" sqref="F26:F27"/>
    </sheetView>
  </sheetViews>
  <sheetFormatPr defaultRowHeight="18.75" x14ac:dyDescent="0.4"/>
  <cols>
    <col min="1" max="1" width="7.5" bestFit="1" customWidth="1"/>
    <col min="2" max="2" width="9.375" bestFit="1" customWidth="1"/>
    <col min="4" max="4" width="47.875" customWidth="1"/>
    <col min="5" max="5" width="5.25" bestFit="1" customWidth="1"/>
    <col min="6" max="6" width="72.75" customWidth="1"/>
    <col min="7" max="7" width="53.375" customWidth="1"/>
    <col min="9" max="9" width="5.25" bestFit="1" customWidth="1"/>
    <col min="10" max="10" width="15.5" customWidth="1"/>
  </cols>
  <sheetData>
    <row r="1" spans="1:10" x14ac:dyDescent="0.4">
      <c r="A1" s="21" t="s">
        <v>129</v>
      </c>
      <c r="B1" s="68" t="s">
        <v>87</v>
      </c>
      <c r="C1" s="68"/>
      <c r="D1" s="22" t="s">
        <v>79</v>
      </c>
      <c r="E1" s="22" t="s">
        <v>82</v>
      </c>
      <c r="F1" s="23" t="s">
        <v>85</v>
      </c>
      <c r="G1" s="24" t="s">
        <v>86</v>
      </c>
    </row>
    <row r="2" spans="1:10" ht="18.75" customHeight="1" x14ac:dyDescent="0.4">
      <c r="A2" s="79" t="s">
        <v>128</v>
      </c>
      <c r="B2" s="43" t="str">
        <f>"W"&amp;J6</f>
        <v>W1000</v>
      </c>
      <c r="C2" s="2" t="s">
        <v>77</v>
      </c>
      <c r="D2" s="42" t="s">
        <v>107</v>
      </c>
      <c r="E2" s="43" t="s">
        <v>96</v>
      </c>
      <c r="F2" s="59" t="s">
        <v>227</v>
      </c>
      <c r="G2" s="60"/>
      <c r="I2" s="20" t="s">
        <v>0</v>
      </c>
      <c r="J2" s="27" t="s">
        <v>23</v>
      </c>
    </row>
    <row r="3" spans="1:10" x14ac:dyDescent="0.4">
      <c r="A3" s="79"/>
      <c r="B3" s="43"/>
      <c r="C3" s="2" t="s">
        <v>78</v>
      </c>
      <c r="D3" s="42"/>
      <c r="E3" s="43"/>
      <c r="F3" s="61"/>
      <c r="G3" s="60"/>
    </row>
    <row r="4" spans="1:10" x14ac:dyDescent="0.4">
      <c r="A4" s="79" t="s">
        <v>126</v>
      </c>
      <c r="B4" s="43" t="str">
        <f>"W"&amp;DEC2HEX(HEX2DEC($J$6)+1)</f>
        <v>W1001</v>
      </c>
      <c r="C4" s="2" t="s">
        <v>77</v>
      </c>
      <c r="D4" s="42" t="s">
        <v>105</v>
      </c>
      <c r="E4" s="43" t="s">
        <v>96</v>
      </c>
      <c r="F4" s="69" t="s">
        <v>108</v>
      </c>
      <c r="G4" s="78"/>
    </row>
    <row r="5" spans="1:10" x14ac:dyDescent="0.4">
      <c r="A5" s="79"/>
      <c r="B5" s="43"/>
      <c r="C5" s="2" t="s">
        <v>78</v>
      </c>
      <c r="D5" s="42"/>
      <c r="E5" s="43"/>
      <c r="F5" s="70"/>
      <c r="G5" s="78"/>
    </row>
    <row r="6" spans="1:10" x14ac:dyDescent="0.4">
      <c r="A6" s="79" t="s">
        <v>235</v>
      </c>
      <c r="B6" s="43" t="str">
        <f>"W"&amp;DEC2HEX(HEX2DEC($J$6)+2)</f>
        <v>W1002</v>
      </c>
      <c r="C6" s="2" t="s">
        <v>77</v>
      </c>
      <c r="D6" s="42" t="s">
        <v>234</v>
      </c>
      <c r="E6" s="43" t="s">
        <v>96</v>
      </c>
      <c r="F6" s="66" t="s">
        <v>236</v>
      </c>
      <c r="G6" s="45"/>
      <c r="J6">
        <f>VLOOKUP($J2,一覧表!A4:T67,14,FALSE)</f>
        <v>1000</v>
      </c>
    </row>
    <row r="7" spans="1:10" x14ac:dyDescent="0.4">
      <c r="A7" s="79"/>
      <c r="B7" s="43"/>
      <c r="C7" s="2" t="s">
        <v>78</v>
      </c>
      <c r="D7" s="42"/>
      <c r="E7" s="43"/>
      <c r="F7" s="67"/>
      <c r="G7" s="45"/>
      <c r="H7" s="6"/>
    </row>
    <row r="8" spans="1:10" x14ac:dyDescent="0.4">
      <c r="A8" s="79" t="s">
        <v>237</v>
      </c>
      <c r="B8" s="43" t="str">
        <f>"W"&amp;DEC2HEX(HEX2DEC($J$6)+3)</f>
        <v>W1003</v>
      </c>
      <c r="C8" s="2" t="s">
        <v>77</v>
      </c>
      <c r="D8" s="42" t="s">
        <v>238</v>
      </c>
      <c r="E8" s="43" t="s">
        <v>83</v>
      </c>
      <c r="F8" s="66" t="s">
        <v>239</v>
      </c>
      <c r="G8" s="45"/>
    </row>
    <row r="9" spans="1:10" x14ac:dyDescent="0.4">
      <c r="A9" s="79"/>
      <c r="B9" s="43"/>
      <c r="C9" s="2" t="s">
        <v>78</v>
      </c>
      <c r="D9" s="42"/>
      <c r="E9" s="43"/>
      <c r="F9" s="67"/>
      <c r="G9" s="45"/>
    </row>
    <row r="10" spans="1:10" x14ac:dyDescent="0.4">
      <c r="A10" s="79" t="s">
        <v>240</v>
      </c>
      <c r="B10" s="43" t="str">
        <f>"W"&amp;DEC2HEX(HEX2DEC($J$6)+4)</f>
        <v>W1004</v>
      </c>
      <c r="C10" s="2" t="s">
        <v>77</v>
      </c>
      <c r="D10" s="42" t="s">
        <v>241</v>
      </c>
      <c r="E10" s="43" t="s">
        <v>83</v>
      </c>
      <c r="F10" s="69" t="s">
        <v>242</v>
      </c>
      <c r="G10" s="45"/>
    </row>
    <row r="11" spans="1:10" x14ac:dyDescent="0.4">
      <c r="A11" s="79"/>
      <c r="B11" s="43"/>
      <c r="C11" s="2" t="s">
        <v>78</v>
      </c>
      <c r="D11" s="42"/>
      <c r="E11" s="43"/>
      <c r="F11" s="70"/>
      <c r="G11" s="45"/>
    </row>
    <row r="12" spans="1:10" x14ac:dyDescent="0.4">
      <c r="A12" s="79" t="s">
        <v>243</v>
      </c>
      <c r="B12" s="43" t="str">
        <f>"W"&amp;DEC2HEX(HEX2DEC($J$6)+5)</f>
        <v>W1005</v>
      </c>
      <c r="C12" s="2" t="s">
        <v>77</v>
      </c>
      <c r="D12" s="42" t="s">
        <v>244</v>
      </c>
      <c r="E12" s="43" t="s">
        <v>83</v>
      </c>
      <c r="F12" s="69" t="s">
        <v>245</v>
      </c>
      <c r="G12" s="45"/>
    </row>
    <row r="13" spans="1:10" x14ac:dyDescent="0.4">
      <c r="A13" s="79"/>
      <c r="B13" s="43"/>
      <c r="C13" s="2" t="s">
        <v>78</v>
      </c>
      <c r="D13" s="42"/>
      <c r="E13" s="43"/>
      <c r="F13" s="70"/>
      <c r="G13" s="45"/>
    </row>
    <row r="14" spans="1:10" x14ac:dyDescent="0.4">
      <c r="A14" s="79" t="s">
        <v>246</v>
      </c>
      <c r="B14" s="43" t="str">
        <f>"W"&amp;DEC2HEX(HEX2DEC($J$6)+6)</f>
        <v>W1006</v>
      </c>
      <c r="C14" s="2" t="s">
        <v>77</v>
      </c>
      <c r="D14" s="42" t="s">
        <v>207</v>
      </c>
      <c r="E14" s="43" t="s">
        <v>83</v>
      </c>
      <c r="F14" s="29" t="s">
        <v>247</v>
      </c>
      <c r="G14" s="108"/>
    </row>
    <row r="15" spans="1:10" x14ac:dyDescent="0.4">
      <c r="A15" s="79"/>
      <c r="B15" s="43"/>
      <c r="C15" s="2" t="s">
        <v>78</v>
      </c>
      <c r="D15" s="42"/>
      <c r="E15" s="43"/>
      <c r="F15" s="30" t="s">
        <v>248</v>
      </c>
      <c r="G15" s="109"/>
    </row>
    <row r="16" spans="1:10" x14ac:dyDescent="0.4">
      <c r="A16" s="79" t="s">
        <v>249</v>
      </c>
      <c r="B16" s="43" t="str">
        <f>"W"&amp;DEC2HEX(HEX2DEC($J$6)+7)</f>
        <v>W1007</v>
      </c>
      <c r="C16" s="2" t="s">
        <v>77</v>
      </c>
      <c r="D16" s="42" t="s">
        <v>250</v>
      </c>
      <c r="E16" s="43" t="s">
        <v>96</v>
      </c>
      <c r="F16" s="69" t="s">
        <v>254</v>
      </c>
      <c r="G16" s="78"/>
    </row>
    <row r="17" spans="1:7" x14ac:dyDescent="0.4">
      <c r="A17" s="79"/>
      <c r="B17" s="43"/>
      <c r="C17" s="2" t="s">
        <v>78</v>
      </c>
      <c r="D17" s="42"/>
      <c r="E17" s="43"/>
      <c r="F17" s="70"/>
      <c r="G17" s="78"/>
    </row>
    <row r="18" spans="1:7" x14ac:dyDescent="0.4">
      <c r="A18" s="79" t="s">
        <v>259</v>
      </c>
      <c r="B18" s="43" t="str">
        <f>"W"&amp;DEC2HEX(HEX2DEC($J$6)+8)</f>
        <v>W1008</v>
      </c>
      <c r="C18" s="2" t="s">
        <v>77</v>
      </c>
      <c r="D18" s="42" t="s">
        <v>255</v>
      </c>
      <c r="E18" s="43" t="s">
        <v>83</v>
      </c>
      <c r="F18" s="69" t="s">
        <v>242</v>
      </c>
      <c r="G18" s="106"/>
    </row>
    <row r="19" spans="1:7" x14ac:dyDescent="0.4">
      <c r="A19" s="79"/>
      <c r="B19" s="43"/>
      <c r="C19" s="2" t="s">
        <v>78</v>
      </c>
      <c r="D19" s="42"/>
      <c r="E19" s="43"/>
      <c r="F19" s="70"/>
      <c r="G19" s="107"/>
    </row>
    <row r="20" spans="1:7" ht="18.75" customHeight="1" x14ac:dyDescent="0.4">
      <c r="A20" s="79" t="s">
        <v>260</v>
      </c>
      <c r="B20" s="43" t="str">
        <f>"W"&amp;DEC2HEX(HEX2DEC($J$6)+9)</f>
        <v>W1009</v>
      </c>
      <c r="C20" s="2" t="s">
        <v>77</v>
      </c>
      <c r="D20" s="42" t="s">
        <v>256</v>
      </c>
      <c r="E20" s="43" t="s">
        <v>83</v>
      </c>
      <c r="F20" s="69" t="s">
        <v>245</v>
      </c>
      <c r="G20" s="45"/>
    </row>
    <row r="21" spans="1:7" x14ac:dyDescent="0.4">
      <c r="A21" s="79"/>
      <c r="B21" s="43"/>
      <c r="C21" s="2" t="s">
        <v>78</v>
      </c>
      <c r="D21" s="42"/>
      <c r="E21" s="43"/>
      <c r="F21" s="70"/>
      <c r="G21" s="45"/>
    </row>
    <row r="22" spans="1:7" ht="18.75" customHeight="1" x14ac:dyDescent="0.4">
      <c r="A22" s="79" t="s">
        <v>261</v>
      </c>
      <c r="B22" s="43" t="str">
        <f>"W"&amp;DEC2HEX(HEX2DEC($J$6)+10)</f>
        <v>W100A</v>
      </c>
      <c r="C22" s="2" t="s">
        <v>77</v>
      </c>
      <c r="D22" s="42" t="s">
        <v>206</v>
      </c>
      <c r="E22" s="43" t="s">
        <v>83</v>
      </c>
      <c r="F22" s="29" t="s">
        <v>247</v>
      </c>
      <c r="G22" s="45"/>
    </row>
    <row r="23" spans="1:7" x14ac:dyDescent="0.4">
      <c r="A23" s="79"/>
      <c r="B23" s="43"/>
      <c r="C23" s="2" t="s">
        <v>78</v>
      </c>
      <c r="D23" s="42"/>
      <c r="E23" s="43"/>
      <c r="F23" s="30" t="s">
        <v>248</v>
      </c>
      <c r="G23" s="45"/>
    </row>
    <row r="24" spans="1:7" x14ac:dyDescent="0.4">
      <c r="A24" s="79" t="s">
        <v>262</v>
      </c>
      <c r="B24" s="43" t="str">
        <f>"W"&amp;DEC2HEX(HEX2DEC($J$6)+11)</f>
        <v>W100B</v>
      </c>
      <c r="C24" s="2" t="s">
        <v>77</v>
      </c>
      <c r="D24" s="42" t="s">
        <v>257</v>
      </c>
      <c r="E24" s="43" t="s">
        <v>96</v>
      </c>
      <c r="F24" s="69" t="s">
        <v>254</v>
      </c>
      <c r="G24" s="78"/>
    </row>
    <row r="25" spans="1:7" x14ac:dyDescent="0.4">
      <c r="A25" s="79"/>
      <c r="B25" s="43"/>
      <c r="C25" s="2" t="s">
        <v>78</v>
      </c>
      <c r="D25" s="42"/>
      <c r="E25" s="43"/>
      <c r="F25" s="70"/>
      <c r="G25" s="78"/>
    </row>
    <row r="26" spans="1:7" x14ac:dyDescent="0.4">
      <c r="A26" s="79" t="s">
        <v>264</v>
      </c>
      <c r="B26" s="43" t="str">
        <f>"W"&amp;DEC2HEX(HEX2DEC($J$6)+12)</f>
        <v>W100C</v>
      </c>
      <c r="C26" s="2" t="s">
        <v>77</v>
      </c>
      <c r="D26" s="72" t="s">
        <v>265</v>
      </c>
      <c r="E26" s="43" t="s">
        <v>96</v>
      </c>
      <c r="F26" s="69" t="s">
        <v>267</v>
      </c>
      <c r="G26" s="106"/>
    </row>
    <row r="27" spans="1:7" x14ac:dyDescent="0.4">
      <c r="A27" s="79"/>
      <c r="B27" s="43"/>
      <c r="C27" s="2" t="s">
        <v>78</v>
      </c>
      <c r="D27" s="42"/>
      <c r="E27" s="43"/>
      <c r="F27" s="70"/>
      <c r="G27" s="107"/>
    </row>
    <row r="28" spans="1:7" x14ac:dyDescent="0.4">
      <c r="A28" s="79" t="s">
        <v>266</v>
      </c>
      <c r="B28" s="43" t="str">
        <f>"W"&amp;DEC2HEX(HEX2DEC($J$6)+13)</f>
        <v>W100D</v>
      </c>
      <c r="C28" s="2" t="s">
        <v>77</v>
      </c>
      <c r="D28" s="72" t="s">
        <v>269</v>
      </c>
      <c r="E28" s="43" t="s">
        <v>96</v>
      </c>
      <c r="F28" s="83" t="s">
        <v>268</v>
      </c>
      <c r="G28" s="106"/>
    </row>
    <row r="29" spans="1:7" x14ac:dyDescent="0.4">
      <c r="A29" s="79"/>
      <c r="B29" s="43"/>
      <c r="C29" s="2" t="s">
        <v>78</v>
      </c>
      <c r="D29" s="42"/>
      <c r="E29" s="43"/>
      <c r="F29" s="84"/>
      <c r="G29" s="107"/>
    </row>
    <row r="30" spans="1:7" x14ac:dyDescent="0.4">
      <c r="A30" s="79" t="s">
        <v>160</v>
      </c>
      <c r="B30" s="43" t="str">
        <f>"W"&amp;DEC2HEX(HEX2DEC($J$6)+14)</f>
        <v>W100E</v>
      </c>
      <c r="C30" s="2" t="s">
        <v>77</v>
      </c>
      <c r="D30" s="72" t="s">
        <v>270</v>
      </c>
      <c r="E30" s="43" t="s">
        <v>83</v>
      </c>
      <c r="F30" s="69" t="s">
        <v>271</v>
      </c>
      <c r="G30" s="45"/>
    </row>
    <row r="31" spans="1:7" x14ac:dyDescent="0.4">
      <c r="A31" s="79"/>
      <c r="B31" s="43"/>
      <c r="C31" s="2" t="s">
        <v>78</v>
      </c>
      <c r="D31" s="42"/>
      <c r="E31" s="43"/>
      <c r="F31" s="70"/>
      <c r="G31" s="45"/>
    </row>
    <row r="32" spans="1:7" x14ac:dyDescent="0.4">
      <c r="A32" s="79" t="s">
        <v>161</v>
      </c>
      <c r="B32" s="43" t="str">
        <f>"W"&amp;DEC2HEX(HEX2DEC($J$6)+15)</f>
        <v>W100F</v>
      </c>
      <c r="C32" s="2" t="s">
        <v>77</v>
      </c>
      <c r="D32" s="72" t="s">
        <v>272</v>
      </c>
      <c r="E32" s="43" t="s">
        <v>83</v>
      </c>
      <c r="F32" s="69" t="s">
        <v>271</v>
      </c>
      <c r="G32" s="45"/>
    </row>
    <row r="33" spans="1:7" ht="19.5" thickBot="1" x14ac:dyDescent="0.45">
      <c r="A33" s="80"/>
      <c r="B33" s="46"/>
      <c r="C33" s="3" t="s">
        <v>78</v>
      </c>
      <c r="D33" s="47"/>
      <c r="E33" s="46"/>
      <c r="F33" s="77"/>
      <c r="G33" s="49"/>
    </row>
    <row r="34" spans="1:7" x14ac:dyDescent="0.4">
      <c r="A34" s="81" t="s">
        <v>166</v>
      </c>
      <c r="B34" s="73" t="str">
        <f>"W"&amp;DEC2HEX(HEX2DEC($J$6)+16)</f>
        <v>W1010</v>
      </c>
      <c r="C34" s="4" t="s">
        <v>77</v>
      </c>
      <c r="D34" s="74" t="s">
        <v>273</v>
      </c>
      <c r="E34" s="73" t="s">
        <v>83</v>
      </c>
      <c r="F34" s="75"/>
      <c r="G34" s="76"/>
    </row>
    <row r="35" spans="1:7" x14ac:dyDescent="0.4">
      <c r="A35" s="79"/>
      <c r="B35" s="43"/>
      <c r="C35" s="2" t="s">
        <v>78</v>
      </c>
      <c r="D35" s="42"/>
      <c r="E35" s="43"/>
      <c r="F35" s="70"/>
      <c r="G35" s="45"/>
    </row>
    <row r="36" spans="1:7" x14ac:dyDescent="0.4">
      <c r="A36" s="79" t="s">
        <v>167</v>
      </c>
      <c r="B36" s="43" t="str">
        <f>"W"&amp;DEC2HEX(HEX2DEC($J$6)+17)</f>
        <v>W1011</v>
      </c>
      <c r="C36" s="2" t="s">
        <v>77</v>
      </c>
      <c r="D36" s="72" t="s">
        <v>274</v>
      </c>
      <c r="E36" s="43" t="s">
        <v>83</v>
      </c>
      <c r="F36" s="69"/>
      <c r="G36" s="45"/>
    </row>
    <row r="37" spans="1:7" x14ac:dyDescent="0.4">
      <c r="A37" s="79"/>
      <c r="B37" s="43"/>
      <c r="C37" s="2" t="s">
        <v>78</v>
      </c>
      <c r="D37" s="42"/>
      <c r="E37" s="43"/>
      <c r="F37" s="70"/>
      <c r="G37" s="45"/>
    </row>
    <row r="38" spans="1:7" x14ac:dyDescent="0.4">
      <c r="A38" s="79" t="s">
        <v>10</v>
      </c>
      <c r="B38" s="55" t="str">
        <f>"W"&amp;DEC2HEX(HEX2DEC($J$6)+18)</f>
        <v>W1012</v>
      </c>
      <c r="C38" s="31" t="s">
        <v>77</v>
      </c>
      <c r="D38" s="56" t="s">
        <v>106</v>
      </c>
      <c r="E38" s="55"/>
      <c r="F38" s="116"/>
      <c r="G38" s="117"/>
    </row>
    <row r="39" spans="1:7" x14ac:dyDescent="0.4">
      <c r="A39" s="79"/>
      <c r="B39" s="55"/>
      <c r="C39" s="31" t="s">
        <v>78</v>
      </c>
      <c r="D39" s="56"/>
      <c r="E39" s="55"/>
      <c r="F39" s="118"/>
      <c r="G39" s="117"/>
    </row>
    <row r="40" spans="1:7" x14ac:dyDescent="0.4">
      <c r="A40" s="79" t="s">
        <v>275</v>
      </c>
      <c r="B40" s="43" t="str">
        <f>"W"&amp;DEC2HEX(HEX2DEC($J$6)+19)</f>
        <v>W1013</v>
      </c>
      <c r="C40" s="2" t="s">
        <v>77</v>
      </c>
      <c r="D40" s="42" t="s">
        <v>279</v>
      </c>
      <c r="E40" s="43" t="s">
        <v>83</v>
      </c>
      <c r="F40" s="70" t="s">
        <v>283</v>
      </c>
      <c r="G40" s="115"/>
    </row>
    <row r="41" spans="1:7" x14ac:dyDescent="0.4">
      <c r="A41" s="79"/>
      <c r="B41" s="43"/>
      <c r="C41" s="2" t="s">
        <v>78</v>
      </c>
      <c r="D41" s="42"/>
      <c r="E41" s="43"/>
      <c r="F41" s="70"/>
      <c r="G41" s="115"/>
    </row>
    <row r="42" spans="1:7" x14ac:dyDescent="0.4">
      <c r="A42" s="79" t="s">
        <v>276</v>
      </c>
      <c r="B42" s="43" t="str">
        <f>"W"&amp;DEC2HEX(HEX2DEC($J$6)+20)</f>
        <v>W1014</v>
      </c>
      <c r="C42" s="2" t="s">
        <v>77</v>
      </c>
      <c r="D42" s="42" t="s">
        <v>280</v>
      </c>
      <c r="E42" s="43" t="s">
        <v>83</v>
      </c>
      <c r="F42" s="59" t="s">
        <v>284</v>
      </c>
      <c r="G42" s="60"/>
    </row>
    <row r="43" spans="1:7" x14ac:dyDescent="0.4">
      <c r="A43" s="79"/>
      <c r="B43" s="43"/>
      <c r="C43" s="2" t="s">
        <v>78</v>
      </c>
      <c r="D43" s="42"/>
      <c r="E43" s="43"/>
      <c r="F43" s="61"/>
      <c r="G43" s="60"/>
    </row>
    <row r="44" spans="1:7" x14ac:dyDescent="0.4">
      <c r="A44" s="79" t="s">
        <v>277</v>
      </c>
      <c r="B44" s="43" t="str">
        <f>"W"&amp;DEC2HEX(HEX2DEC($J$6)+21)</f>
        <v>W1015</v>
      </c>
      <c r="C44" s="2" t="s">
        <v>77</v>
      </c>
      <c r="D44" s="42" t="s">
        <v>281</v>
      </c>
      <c r="E44" s="43" t="s">
        <v>96</v>
      </c>
      <c r="F44" s="119" t="s">
        <v>285</v>
      </c>
      <c r="G44" s="51"/>
    </row>
    <row r="45" spans="1:7" x14ac:dyDescent="0.4">
      <c r="A45" s="79"/>
      <c r="B45" s="43"/>
      <c r="C45" s="2" t="s">
        <v>78</v>
      </c>
      <c r="D45" s="42"/>
      <c r="E45" s="43"/>
      <c r="F45" s="52"/>
      <c r="G45" s="53"/>
    </row>
    <row r="46" spans="1:7" x14ac:dyDescent="0.4">
      <c r="A46" s="79" t="s">
        <v>278</v>
      </c>
      <c r="B46" s="43" t="str">
        <f>"W"&amp;DEC2HEX(HEX2DEC($J$6)+22)</f>
        <v>W1016</v>
      </c>
      <c r="C46" s="2" t="s">
        <v>77</v>
      </c>
      <c r="D46" s="42" t="s">
        <v>282</v>
      </c>
      <c r="E46" s="43" t="s">
        <v>96</v>
      </c>
      <c r="F46" s="120" t="s">
        <v>285</v>
      </c>
      <c r="G46" s="121"/>
    </row>
    <row r="47" spans="1:7" x14ac:dyDescent="0.4">
      <c r="A47" s="79"/>
      <c r="B47" s="43"/>
      <c r="C47" s="2" t="s">
        <v>78</v>
      </c>
      <c r="D47" s="42"/>
      <c r="E47" s="43"/>
      <c r="F47" s="122"/>
      <c r="G47" s="123"/>
    </row>
    <row r="48" spans="1:7" x14ac:dyDescent="0.4">
      <c r="A48" s="79" t="s">
        <v>251</v>
      </c>
      <c r="B48" s="43" t="str">
        <f>"W"&amp;DEC2HEX(HEX2DEC($J$6)+23)</f>
        <v>W1017</v>
      </c>
      <c r="C48" s="2" t="s">
        <v>77</v>
      </c>
      <c r="D48" s="42" t="s">
        <v>252</v>
      </c>
      <c r="E48" s="43" t="s">
        <v>83</v>
      </c>
      <c r="F48" s="110" t="s">
        <v>253</v>
      </c>
      <c r="G48" s="111"/>
    </row>
    <row r="49" spans="1:7" x14ac:dyDescent="0.4">
      <c r="A49" s="79"/>
      <c r="B49" s="43"/>
      <c r="C49" s="2" t="s">
        <v>78</v>
      </c>
      <c r="D49" s="42"/>
      <c r="E49" s="43"/>
      <c r="F49" s="112"/>
      <c r="G49" s="113"/>
    </row>
    <row r="50" spans="1:7" x14ac:dyDescent="0.4">
      <c r="A50" s="79" t="s">
        <v>263</v>
      </c>
      <c r="B50" s="43" t="str">
        <f>"W"&amp;DEC2HEX(HEX2DEC($J$6)+24)</f>
        <v>W1018</v>
      </c>
      <c r="C50" s="2" t="s">
        <v>77</v>
      </c>
      <c r="D50" s="42" t="s">
        <v>258</v>
      </c>
      <c r="E50" s="43" t="s">
        <v>83</v>
      </c>
      <c r="F50" s="110" t="s">
        <v>253</v>
      </c>
      <c r="G50" s="111"/>
    </row>
    <row r="51" spans="1:7" x14ac:dyDescent="0.4">
      <c r="A51" s="79"/>
      <c r="B51" s="43"/>
      <c r="C51" s="2" t="s">
        <v>78</v>
      </c>
      <c r="D51" s="42"/>
      <c r="E51" s="43"/>
      <c r="F51" s="112"/>
      <c r="G51" s="113"/>
    </row>
    <row r="52" spans="1:7" x14ac:dyDescent="0.4">
      <c r="A52" s="79" t="s">
        <v>10</v>
      </c>
      <c r="B52" s="55" t="str">
        <f>"W"&amp;DEC2HEX(HEX2DEC($J$6)+25)</f>
        <v>W1019</v>
      </c>
      <c r="C52" s="31" t="s">
        <v>77</v>
      </c>
      <c r="D52" s="56" t="s">
        <v>106</v>
      </c>
      <c r="E52" s="55"/>
      <c r="F52" s="62"/>
      <c r="G52" s="114"/>
    </row>
    <row r="53" spans="1:7" x14ac:dyDescent="0.4">
      <c r="A53" s="79"/>
      <c r="B53" s="55"/>
      <c r="C53" s="31" t="s">
        <v>78</v>
      </c>
      <c r="D53" s="56"/>
      <c r="E53" s="55"/>
      <c r="F53" s="63"/>
      <c r="G53" s="114"/>
    </row>
    <row r="54" spans="1:7" x14ac:dyDescent="0.4">
      <c r="A54" s="79" t="s">
        <v>10</v>
      </c>
      <c r="B54" s="55" t="str">
        <f>"W"&amp;DEC2HEX(HEX2DEC($J$6)+26)</f>
        <v>W101A</v>
      </c>
      <c r="C54" s="31" t="s">
        <v>77</v>
      </c>
      <c r="D54" s="56" t="s">
        <v>106</v>
      </c>
      <c r="E54" s="55"/>
      <c r="F54" s="57"/>
      <c r="G54" s="58"/>
    </row>
    <row r="55" spans="1:7" x14ac:dyDescent="0.4">
      <c r="A55" s="79"/>
      <c r="B55" s="55"/>
      <c r="C55" s="31" t="s">
        <v>78</v>
      </c>
      <c r="D55" s="56"/>
      <c r="E55" s="55"/>
      <c r="F55" s="57"/>
      <c r="G55" s="58"/>
    </row>
    <row r="56" spans="1:7" x14ac:dyDescent="0.4">
      <c r="A56" s="79" t="s">
        <v>10</v>
      </c>
      <c r="B56" s="55" t="str">
        <f>"W"&amp;DEC2HEX(HEX2DEC($J$6)+27)</f>
        <v>W101B</v>
      </c>
      <c r="C56" s="31" t="s">
        <v>77</v>
      </c>
      <c r="D56" s="56" t="s">
        <v>106</v>
      </c>
      <c r="E56" s="55"/>
      <c r="F56" s="57"/>
      <c r="G56" s="58"/>
    </row>
    <row r="57" spans="1:7" x14ac:dyDescent="0.4">
      <c r="A57" s="79"/>
      <c r="B57" s="55"/>
      <c r="C57" s="31" t="s">
        <v>78</v>
      </c>
      <c r="D57" s="56"/>
      <c r="E57" s="55"/>
      <c r="F57" s="57"/>
      <c r="G57" s="58"/>
    </row>
    <row r="58" spans="1:7" x14ac:dyDescent="0.4">
      <c r="A58" s="79" t="s">
        <v>10</v>
      </c>
      <c r="B58" s="55" t="str">
        <f>"W"&amp;DEC2HEX(HEX2DEC($J$6)+28)</f>
        <v>W101C</v>
      </c>
      <c r="C58" s="31" t="s">
        <v>77</v>
      </c>
      <c r="D58" s="56" t="s">
        <v>106</v>
      </c>
      <c r="E58" s="55"/>
      <c r="F58" s="57"/>
      <c r="G58" s="58"/>
    </row>
    <row r="59" spans="1:7" x14ac:dyDescent="0.4">
      <c r="A59" s="79"/>
      <c r="B59" s="55"/>
      <c r="C59" s="31" t="s">
        <v>78</v>
      </c>
      <c r="D59" s="56"/>
      <c r="E59" s="55"/>
      <c r="F59" s="57"/>
      <c r="G59" s="58"/>
    </row>
    <row r="60" spans="1:7" x14ac:dyDescent="0.4">
      <c r="A60" s="79" t="s">
        <v>10</v>
      </c>
      <c r="B60" s="55" t="str">
        <f>"W"&amp;DEC2HEX(HEX2DEC($J$6)+29)</f>
        <v>W101D</v>
      </c>
      <c r="C60" s="31" t="s">
        <v>77</v>
      </c>
      <c r="D60" s="56" t="s">
        <v>106</v>
      </c>
      <c r="E60" s="55"/>
      <c r="F60" s="124"/>
      <c r="G60" s="58"/>
    </row>
    <row r="61" spans="1:7" x14ac:dyDescent="0.4">
      <c r="A61" s="79"/>
      <c r="B61" s="55"/>
      <c r="C61" s="31" t="s">
        <v>78</v>
      </c>
      <c r="D61" s="56"/>
      <c r="E61" s="55"/>
      <c r="F61" s="125"/>
      <c r="G61" s="58"/>
    </row>
    <row r="62" spans="1:7" x14ac:dyDescent="0.4">
      <c r="A62" s="79" t="s">
        <v>10</v>
      </c>
      <c r="B62" s="55" t="str">
        <f>"W"&amp;DEC2HEX(HEX2DEC($J$6)+30)</f>
        <v>W101E</v>
      </c>
      <c r="C62" s="31" t="s">
        <v>77</v>
      </c>
      <c r="D62" s="56" t="s">
        <v>106</v>
      </c>
      <c r="E62" s="55"/>
      <c r="F62" s="57"/>
      <c r="G62" s="58"/>
    </row>
    <row r="63" spans="1:7" x14ac:dyDescent="0.4">
      <c r="A63" s="79"/>
      <c r="B63" s="55"/>
      <c r="C63" s="31" t="s">
        <v>78</v>
      </c>
      <c r="D63" s="56"/>
      <c r="E63" s="55"/>
      <c r="F63" s="57"/>
      <c r="G63" s="58"/>
    </row>
    <row r="64" spans="1:7" x14ac:dyDescent="0.4">
      <c r="A64" s="79" t="s">
        <v>10</v>
      </c>
      <c r="B64" s="55" t="str">
        <f>"W"&amp;DEC2HEX(HEX2DEC($J$6)+31)</f>
        <v>W101F</v>
      </c>
      <c r="C64" s="31" t="s">
        <v>77</v>
      </c>
      <c r="D64" s="56" t="s">
        <v>106</v>
      </c>
      <c r="E64" s="55"/>
      <c r="F64" s="57"/>
      <c r="G64" s="58"/>
    </row>
    <row r="65" spans="1:7" ht="19.5" thickBot="1" x14ac:dyDescent="0.45">
      <c r="A65" s="80"/>
      <c r="B65" s="92"/>
      <c r="C65" s="32" t="s">
        <v>78</v>
      </c>
      <c r="D65" s="93"/>
      <c r="E65" s="92"/>
      <c r="F65" s="94"/>
      <c r="G65" s="95"/>
    </row>
  </sheetData>
  <sheetProtection selectLockedCells="1"/>
  <mergeCells count="181">
    <mergeCell ref="B1:C1"/>
    <mergeCell ref="A2:A3"/>
    <mergeCell ref="B2:B3"/>
    <mergeCell ref="E2:E3"/>
    <mergeCell ref="D2:D3"/>
    <mergeCell ref="F2:G3"/>
    <mergeCell ref="F44:G45"/>
    <mergeCell ref="F46:G47"/>
    <mergeCell ref="F60:F61"/>
    <mergeCell ref="G60:G61"/>
    <mergeCell ref="G6:G7"/>
    <mergeCell ref="A8:A9"/>
    <mergeCell ref="B8:B9"/>
    <mergeCell ref="D8:D9"/>
    <mergeCell ref="E8:E9"/>
    <mergeCell ref="F8:F9"/>
    <mergeCell ref="G8:G9"/>
    <mergeCell ref="A4:A5"/>
    <mergeCell ref="B4:B5"/>
    <mergeCell ref="E4:E5"/>
    <mergeCell ref="A6:A7"/>
    <mergeCell ref="B6:B7"/>
    <mergeCell ref="D6:D7"/>
    <mergeCell ref="E6:E7"/>
    <mergeCell ref="F6:F7"/>
    <mergeCell ref="A12:A13"/>
    <mergeCell ref="B12:B13"/>
    <mergeCell ref="D12:D13"/>
    <mergeCell ref="E12:E13"/>
    <mergeCell ref="F12:F13"/>
    <mergeCell ref="G12:G13"/>
    <mergeCell ref="A10:A11"/>
    <mergeCell ref="B10:B11"/>
    <mergeCell ref="D10:D11"/>
    <mergeCell ref="E10:E11"/>
    <mergeCell ref="F10:F11"/>
    <mergeCell ref="G10:G11"/>
    <mergeCell ref="A14:A15"/>
    <mergeCell ref="B14:B15"/>
    <mergeCell ref="D14:D15"/>
    <mergeCell ref="E14:E15"/>
    <mergeCell ref="A16:A17"/>
    <mergeCell ref="B16:B17"/>
    <mergeCell ref="D16:D17"/>
    <mergeCell ref="E16:E17"/>
    <mergeCell ref="F16:G17"/>
    <mergeCell ref="A20:A21"/>
    <mergeCell ref="B20:B21"/>
    <mergeCell ref="D20:D21"/>
    <mergeCell ref="E20:E21"/>
    <mergeCell ref="F20:F21"/>
    <mergeCell ref="G20:G21"/>
    <mergeCell ref="A18:A19"/>
    <mergeCell ref="B18:B19"/>
    <mergeCell ref="E18:E19"/>
    <mergeCell ref="A32:A33"/>
    <mergeCell ref="B32:B33"/>
    <mergeCell ref="D32:D33"/>
    <mergeCell ref="E32:E33"/>
    <mergeCell ref="F32:F33"/>
    <mergeCell ref="G32:G33"/>
    <mergeCell ref="A30:A31"/>
    <mergeCell ref="B30:B31"/>
    <mergeCell ref="D30:D31"/>
    <mergeCell ref="E30:E31"/>
    <mergeCell ref="F30:F31"/>
    <mergeCell ref="G30:G31"/>
    <mergeCell ref="A36:A37"/>
    <mergeCell ref="B36:B37"/>
    <mergeCell ref="D36:D37"/>
    <mergeCell ref="E36:E37"/>
    <mergeCell ref="F36:F37"/>
    <mergeCell ref="G36:G37"/>
    <mergeCell ref="A34:A35"/>
    <mergeCell ref="B34:B35"/>
    <mergeCell ref="D34:D35"/>
    <mergeCell ref="E34:E35"/>
    <mergeCell ref="F34:F35"/>
    <mergeCell ref="G34:G35"/>
    <mergeCell ref="A38:A39"/>
    <mergeCell ref="B38:B39"/>
    <mergeCell ref="D38:D39"/>
    <mergeCell ref="E38:E39"/>
    <mergeCell ref="F38:G39"/>
    <mergeCell ref="A40:A41"/>
    <mergeCell ref="B40:B41"/>
    <mergeCell ref="D40:D41"/>
    <mergeCell ref="E40:E41"/>
    <mergeCell ref="F40:F41"/>
    <mergeCell ref="A44:A45"/>
    <mergeCell ref="B44:B45"/>
    <mergeCell ref="D44:D45"/>
    <mergeCell ref="E44:E45"/>
    <mergeCell ref="G40:G41"/>
    <mergeCell ref="A42:A43"/>
    <mergeCell ref="B42:B43"/>
    <mergeCell ref="D42:D43"/>
    <mergeCell ref="E42:E43"/>
    <mergeCell ref="F42:G43"/>
    <mergeCell ref="A50:A51"/>
    <mergeCell ref="B50:B51"/>
    <mergeCell ref="A48:A49"/>
    <mergeCell ref="B48:B49"/>
    <mergeCell ref="A46:A47"/>
    <mergeCell ref="B46:B47"/>
    <mergeCell ref="D46:D47"/>
    <mergeCell ref="E46:E47"/>
    <mergeCell ref="D50:D51"/>
    <mergeCell ref="E50:E51"/>
    <mergeCell ref="D48:D49"/>
    <mergeCell ref="E48:E49"/>
    <mergeCell ref="A54:A55"/>
    <mergeCell ref="B54:B55"/>
    <mergeCell ref="D54:D55"/>
    <mergeCell ref="E54:E55"/>
    <mergeCell ref="F54:F55"/>
    <mergeCell ref="G54:G55"/>
    <mergeCell ref="A52:A53"/>
    <mergeCell ref="B52:B53"/>
    <mergeCell ref="D52:D53"/>
    <mergeCell ref="E52:E53"/>
    <mergeCell ref="F52:F53"/>
    <mergeCell ref="G52:G53"/>
    <mergeCell ref="D58:D59"/>
    <mergeCell ref="E58:E59"/>
    <mergeCell ref="F58:F59"/>
    <mergeCell ref="G58:G59"/>
    <mergeCell ref="A56:A57"/>
    <mergeCell ref="B56:B57"/>
    <mergeCell ref="D56:D57"/>
    <mergeCell ref="E56:E57"/>
    <mergeCell ref="F56:F57"/>
    <mergeCell ref="G56:G57"/>
    <mergeCell ref="F48:G49"/>
    <mergeCell ref="F50:G51"/>
    <mergeCell ref="D28:D29"/>
    <mergeCell ref="E28:E29"/>
    <mergeCell ref="D18:D19"/>
    <mergeCell ref="G62:G63"/>
    <mergeCell ref="A64:A65"/>
    <mergeCell ref="B64:B65"/>
    <mergeCell ref="D64:D65"/>
    <mergeCell ref="E64:E65"/>
    <mergeCell ref="F64:F65"/>
    <mergeCell ref="G64:G65"/>
    <mergeCell ref="A60:A61"/>
    <mergeCell ref="B60:B61"/>
    <mergeCell ref="D60:D61"/>
    <mergeCell ref="E60:E61"/>
    <mergeCell ref="A62:A63"/>
    <mergeCell ref="B62:B63"/>
    <mergeCell ref="D62:D63"/>
    <mergeCell ref="E62:E63"/>
    <mergeCell ref="F62:F63"/>
    <mergeCell ref="A58:A59"/>
    <mergeCell ref="B58:B59"/>
    <mergeCell ref="F18:F19"/>
    <mergeCell ref="F24:G25"/>
    <mergeCell ref="A26:A27"/>
    <mergeCell ref="F26:F27"/>
    <mergeCell ref="F28:F29"/>
    <mergeCell ref="G26:G27"/>
    <mergeCell ref="G28:G29"/>
    <mergeCell ref="G18:G19"/>
    <mergeCell ref="D4:D5"/>
    <mergeCell ref="F4:G5"/>
    <mergeCell ref="G14:G15"/>
    <mergeCell ref="A28:A29"/>
    <mergeCell ref="B28:B29"/>
    <mergeCell ref="A24:A25"/>
    <mergeCell ref="B26:B27"/>
    <mergeCell ref="D26:D27"/>
    <mergeCell ref="E26:E27"/>
    <mergeCell ref="B24:B25"/>
    <mergeCell ref="D24:D25"/>
    <mergeCell ref="E24:E25"/>
    <mergeCell ref="A22:A23"/>
    <mergeCell ref="B22:B23"/>
    <mergeCell ref="D22:D23"/>
    <mergeCell ref="E22:E23"/>
    <mergeCell ref="G22:G23"/>
  </mergeCells>
  <phoneticPr fontId="1"/>
  <conditionalFormatting sqref="A24">
    <cfRule type="expression" dxfId="17" priority="9">
      <formula>$B26="－"</formula>
    </cfRule>
  </conditionalFormatting>
  <conditionalFormatting sqref="A2:B2 A14:B14 A16:B16 B24 A32:B32 A34:B34 A36:B36 A38:B38 A40:B40 A42:B42 A44:B44 A46:B46 A48:B48 A50:B50 A52:B52 A54:B54 A56:B56 A58:B58 A60:B60 A62:B62 A64:B64">
    <cfRule type="expression" dxfId="16" priority="18">
      <formula>$B2="－"</formula>
    </cfRule>
  </conditionalFormatting>
  <conditionalFormatting sqref="A4:B4">
    <cfRule type="expression" dxfId="15" priority="17">
      <formula>$B4="－"</formula>
    </cfRule>
  </conditionalFormatting>
  <conditionalFormatting sqref="A6:B6">
    <cfRule type="expression" dxfId="14" priority="16">
      <formula>$B6="－"</formula>
    </cfRule>
  </conditionalFormatting>
  <conditionalFormatting sqref="A8:B8">
    <cfRule type="expression" dxfId="13" priority="15">
      <formula>$B8="－"</formula>
    </cfRule>
  </conditionalFormatting>
  <conditionalFormatting sqref="A10:B10">
    <cfRule type="expression" dxfId="12" priority="14">
      <formula>$B10="－"</formula>
    </cfRule>
  </conditionalFormatting>
  <conditionalFormatting sqref="A12:B12">
    <cfRule type="expression" dxfId="11" priority="13">
      <formula>$B12="－"</formula>
    </cfRule>
  </conditionalFormatting>
  <conditionalFormatting sqref="A18:B18">
    <cfRule type="expression" dxfId="10" priority="6">
      <formula>$B18="－"</formula>
    </cfRule>
  </conditionalFormatting>
  <conditionalFormatting sqref="A20:B20">
    <cfRule type="expression" dxfId="9" priority="5">
      <formula>$B20="－"</formula>
    </cfRule>
  </conditionalFormatting>
  <conditionalFormatting sqref="A22:B22">
    <cfRule type="expression" dxfId="8" priority="4">
      <formula>$B22="－"</formula>
    </cfRule>
  </conditionalFormatting>
  <conditionalFormatting sqref="A26:B26">
    <cfRule type="expression" dxfId="7" priority="2">
      <formula>$B26="－"</formula>
    </cfRule>
  </conditionalFormatting>
  <conditionalFormatting sqref="A28:B28">
    <cfRule type="expression" dxfId="6" priority="8">
      <formula>$B28="－"</formula>
    </cfRule>
  </conditionalFormatting>
  <conditionalFormatting sqref="A30:B30">
    <cfRule type="expression" dxfId="5" priority="1">
      <formula>$B30="－"</formula>
    </cfRule>
  </conditionalFormatting>
  <pageMargins left="0.7" right="0.7" top="0.75" bottom="0.75" header="0.3" footer="0.3"/>
  <pageSetup paperSize="9" scale="58" fitToHeight="0" orientation="landscape" r:id="rId1"/>
  <rowBreaks count="1" manualBreakCount="1">
    <brk id="33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65"/>
  <sheetViews>
    <sheetView view="pageBreakPreview" zoomScale="90" zoomScaleNormal="82" zoomScaleSheetLayoutView="90" workbookViewId="0">
      <selection activeCell="E16" sqref="E16:E17"/>
    </sheetView>
  </sheetViews>
  <sheetFormatPr defaultRowHeight="18.75" x14ac:dyDescent="0.4"/>
  <cols>
    <col min="1" max="1" width="7.5" bestFit="1" customWidth="1"/>
    <col min="2" max="2" width="9.375" bestFit="1" customWidth="1"/>
    <col min="4" max="4" width="47.875" customWidth="1"/>
    <col min="5" max="5" width="5.25" bestFit="1" customWidth="1"/>
    <col min="6" max="6" width="72.75" customWidth="1"/>
    <col min="7" max="7" width="53.375" customWidth="1"/>
    <col min="9" max="9" width="5.25" bestFit="1" customWidth="1"/>
    <col min="10" max="10" width="15.5" customWidth="1"/>
  </cols>
  <sheetData>
    <row r="1" spans="1:10" x14ac:dyDescent="0.4">
      <c r="A1" s="21" t="s">
        <v>129</v>
      </c>
      <c r="B1" s="68" t="s">
        <v>132</v>
      </c>
      <c r="C1" s="68"/>
      <c r="D1" s="22" t="s">
        <v>79</v>
      </c>
      <c r="E1" s="22" t="s">
        <v>82</v>
      </c>
      <c r="F1" s="23" t="s">
        <v>85</v>
      </c>
      <c r="G1" s="24" t="s">
        <v>86</v>
      </c>
    </row>
    <row r="2" spans="1:10" ht="18.75" customHeight="1" x14ac:dyDescent="0.4">
      <c r="A2" s="79" t="s">
        <v>184</v>
      </c>
      <c r="B2" s="43" t="str">
        <f>"W"&amp;J6</f>
        <v>W2000</v>
      </c>
      <c r="C2" s="2" t="s">
        <v>77</v>
      </c>
      <c r="D2" s="42" t="s">
        <v>185</v>
      </c>
      <c r="E2" s="43" t="s">
        <v>83</v>
      </c>
      <c r="F2" s="69" t="s">
        <v>186</v>
      </c>
      <c r="G2" s="64"/>
      <c r="I2" s="20" t="s">
        <v>0</v>
      </c>
      <c r="J2" s="27" t="s">
        <v>23</v>
      </c>
    </row>
    <row r="3" spans="1:10" x14ac:dyDescent="0.4">
      <c r="A3" s="79"/>
      <c r="B3" s="43"/>
      <c r="C3" s="2" t="s">
        <v>78</v>
      </c>
      <c r="D3" s="42"/>
      <c r="E3" s="43"/>
      <c r="F3" s="70"/>
      <c r="G3" s="65"/>
    </row>
    <row r="4" spans="1:10" ht="18.75" customHeight="1" x14ac:dyDescent="0.4">
      <c r="A4" s="79" t="s">
        <v>264</v>
      </c>
      <c r="B4" s="43" t="str">
        <f>"W"&amp;DEC2HEX(HEX2DEC($J$6)+1)</f>
        <v>W2001</v>
      </c>
      <c r="C4" s="2" t="s">
        <v>77</v>
      </c>
      <c r="D4" s="42" t="s">
        <v>286</v>
      </c>
      <c r="E4" s="43" t="s">
        <v>96</v>
      </c>
      <c r="F4" s="83" t="s">
        <v>287</v>
      </c>
      <c r="G4" s="64"/>
    </row>
    <row r="5" spans="1:10" x14ac:dyDescent="0.4">
      <c r="A5" s="79"/>
      <c r="B5" s="43"/>
      <c r="C5" s="2" t="s">
        <v>78</v>
      </c>
      <c r="D5" s="42"/>
      <c r="E5" s="43"/>
      <c r="F5" s="84"/>
      <c r="G5" s="65"/>
    </row>
    <row r="6" spans="1:10" ht="18.75" customHeight="1" x14ac:dyDescent="0.4">
      <c r="A6" s="79" t="s">
        <v>288</v>
      </c>
      <c r="B6" s="43" t="str">
        <f>"W"&amp;DEC2HEX(HEX2DEC($J$6)+2)</f>
        <v>W2002</v>
      </c>
      <c r="C6" s="2" t="s">
        <v>77</v>
      </c>
      <c r="D6" s="42" t="s">
        <v>289</v>
      </c>
      <c r="E6" s="43" t="s">
        <v>96</v>
      </c>
      <c r="F6" s="83" t="s">
        <v>287</v>
      </c>
      <c r="G6" s="64"/>
      <c r="J6">
        <f>VLOOKUP($J2,一覧表!A4:T67,18,FALSE)</f>
        <v>2000</v>
      </c>
    </row>
    <row r="7" spans="1:10" x14ac:dyDescent="0.4">
      <c r="A7" s="79"/>
      <c r="B7" s="43"/>
      <c r="C7" s="2" t="s">
        <v>78</v>
      </c>
      <c r="D7" s="42"/>
      <c r="E7" s="43"/>
      <c r="F7" s="84"/>
      <c r="G7" s="65"/>
      <c r="H7" s="6"/>
    </row>
    <row r="8" spans="1:10" ht="18.75" customHeight="1" x14ac:dyDescent="0.4">
      <c r="A8" s="79" t="s">
        <v>290</v>
      </c>
      <c r="B8" s="43" t="str">
        <f>"W"&amp;DEC2HEX(HEX2DEC($J$6)+3)</f>
        <v>W2003</v>
      </c>
      <c r="C8" s="2" t="s">
        <v>77</v>
      </c>
      <c r="D8" s="42" t="s">
        <v>291</v>
      </c>
      <c r="E8" s="43" t="s">
        <v>96</v>
      </c>
      <c r="F8" s="126" t="s">
        <v>292</v>
      </c>
      <c r="G8" s="121"/>
    </row>
    <row r="9" spans="1:10" x14ac:dyDescent="0.4">
      <c r="A9" s="79"/>
      <c r="B9" s="43"/>
      <c r="C9" s="2" t="s">
        <v>78</v>
      </c>
      <c r="D9" s="42"/>
      <c r="E9" s="43"/>
      <c r="F9" s="122"/>
      <c r="G9" s="123"/>
    </row>
    <row r="10" spans="1:10" x14ac:dyDescent="0.4">
      <c r="A10" s="79" t="s">
        <v>293</v>
      </c>
      <c r="B10" s="43" t="str">
        <f>"W"&amp;DEC2HEX(HEX2DEC($J$6)+4)</f>
        <v>W2004</v>
      </c>
      <c r="C10" s="2" t="s">
        <v>77</v>
      </c>
      <c r="D10" s="42" t="s">
        <v>294</v>
      </c>
      <c r="E10" s="43" t="s">
        <v>96</v>
      </c>
      <c r="F10" s="96" t="s">
        <v>295</v>
      </c>
      <c r="G10" s="97"/>
    </row>
    <row r="11" spans="1:10" x14ac:dyDescent="0.4">
      <c r="A11" s="79"/>
      <c r="B11" s="43"/>
      <c r="C11" s="2" t="s">
        <v>78</v>
      </c>
      <c r="D11" s="42"/>
      <c r="E11" s="43"/>
      <c r="F11" s="98"/>
      <c r="G11" s="99"/>
    </row>
    <row r="12" spans="1:10" ht="18.75" customHeight="1" x14ac:dyDescent="0.4">
      <c r="A12" s="79" t="s">
        <v>296</v>
      </c>
      <c r="B12" s="43" t="str">
        <f>"W"&amp;DEC2HEX(HEX2DEC($J$6)+5)</f>
        <v>W2005</v>
      </c>
      <c r="C12" s="2" t="s">
        <v>77</v>
      </c>
      <c r="D12" s="42" t="s">
        <v>297</v>
      </c>
      <c r="E12" s="43" t="s">
        <v>83</v>
      </c>
      <c r="F12" s="96" t="s">
        <v>298</v>
      </c>
      <c r="G12" s="100"/>
    </row>
    <row r="13" spans="1:10" x14ac:dyDescent="0.4">
      <c r="A13" s="79"/>
      <c r="B13" s="43"/>
      <c r="C13" s="2" t="s">
        <v>78</v>
      </c>
      <c r="D13" s="42"/>
      <c r="E13" s="43"/>
      <c r="F13" s="101"/>
      <c r="G13" s="102"/>
    </row>
    <row r="14" spans="1:10" x14ac:dyDescent="0.4">
      <c r="A14" s="79" t="s">
        <v>299</v>
      </c>
      <c r="B14" s="43" t="str">
        <f>"W"&amp;DEC2HEX(HEX2DEC($J$6)+6)</f>
        <v>W2006</v>
      </c>
      <c r="C14" s="2" t="s">
        <v>77</v>
      </c>
      <c r="D14" s="42" t="s">
        <v>300</v>
      </c>
      <c r="E14" s="43" t="s">
        <v>83</v>
      </c>
      <c r="F14" s="96" t="s">
        <v>301</v>
      </c>
      <c r="G14" s="100"/>
    </row>
    <row r="15" spans="1:10" x14ac:dyDescent="0.4">
      <c r="A15" s="79"/>
      <c r="B15" s="43"/>
      <c r="C15" s="2" t="s">
        <v>78</v>
      </c>
      <c r="D15" s="42"/>
      <c r="E15" s="43"/>
      <c r="F15" s="101"/>
      <c r="G15" s="102"/>
    </row>
    <row r="16" spans="1:10" ht="18.75" customHeight="1" x14ac:dyDescent="0.4">
      <c r="A16" s="147" t="s">
        <v>311</v>
      </c>
      <c r="B16" s="43" t="str">
        <f>"W"&amp;DEC2HEX(HEX2DEC($J$6)+7)</f>
        <v>W2007</v>
      </c>
      <c r="C16" s="2" t="s">
        <v>77</v>
      </c>
      <c r="D16" s="42" t="s">
        <v>312</v>
      </c>
      <c r="E16" s="43" t="s">
        <v>96</v>
      </c>
      <c r="F16" s="96" t="s">
        <v>295</v>
      </c>
      <c r="G16" s="97"/>
    </row>
    <row r="17" spans="1:7" x14ac:dyDescent="0.4">
      <c r="A17" s="147"/>
      <c r="B17" s="43"/>
      <c r="C17" s="2" t="s">
        <v>78</v>
      </c>
      <c r="D17" s="42"/>
      <c r="E17" s="43"/>
      <c r="F17" s="98"/>
      <c r="G17" s="99"/>
    </row>
    <row r="18" spans="1:7" ht="18.75" customHeight="1" x14ac:dyDescent="0.4">
      <c r="A18" s="147" t="s">
        <v>317</v>
      </c>
      <c r="B18" s="43" t="str">
        <f>"W"&amp;DEC2HEX(HEX2DEC($J$6)+8)</f>
        <v>W2008</v>
      </c>
      <c r="C18" s="2" t="s">
        <v>77</v>
      </c>
      <c r="D18" s="42" t="s">
        <v>313</v>
      </c>
      <c r="E18" s="43" t="s">
        <v>83</v>
      </c>
      <c r="F18" s="96" t="s">
        <v>298</v>
      </c>
      <c r="G18" s="100"/>
    </row>
    <row r="19" spans="1:7" x14ac:dyDescent="0.4">
      <c r="A19" s="147"/>
      <c r="B19" s="43"/>
      <c r="C19" s="2" t="s">
        <v>78</v>
      </c>
      <c r="D19" s="42"/>
      <c r="E19" s="43"/>
      <c r="F19" s="101"/>
      <c r="G19" s="102"/>
    </row>
    <row r="20" spans="1:7" ht="18.75" customHeight="1" x14ac:dyDescent="0.4">
      <c r="A20" s="147" t="s">
        <v>318</v>
      </c>
      <c r="B20" s="43" t="str">
        <f>"W"&amp;DEC2HEX(HEX2DEC($J$6)+9)</f>
        <v>W2009</v>
      </c>
      <c r="C20" s="2" t="s">
        <v>77</v>
      </c>
      <c r="D20" s="42" t="s">
        <v>314</v>
      </c>
      <c r="E20" s="43" t="s">
        <v>83</v>
      </c>
      <c r="F20" s="96" t="s">
        <v>319</v>
      </c>
      <c r="G20" s="100"/>
    </row>
    <row r="21" spans="1:7" x14ac:dyDescent="0.4">
      <c r="A21" s="147"/>
      <c r="B21" s="43"/>
      <c r="C21" s="2" t="s">
        <v>78</v>
      </c>
      <c r="D21" s="42"/>
      <c r="E21" s="43"/>
      <c r="F21" s="101"/>
      <c r="G21" s="102"/>
    </row>
    <row r="22" spans="1:7" x14ac:dyDescent="0.4">
      <c r="A22" s="147" t="s">
        <v>148</v>
      </c>
      <c r="B22" s="43" t="str">
        <f>"W"&amp;DEC2HEX(HEX2DEC($J$6)+10)</f>
        <v>W200A</v>
      </c>
      <c r="C22" s="2" t="s">
        <v>77</v>
      </c>
      <c r="D22" s="42" t="s">
        <v>150</v>
      </c>
      <c r="E22" s="43" t="s">
        <v>83</v>
      </c>
      <c r="F22" s="103" t="s">
        <v>308</v>
      </c>
      <c r="G22" s="105" t="s">
        <v>152</v>
      </c>
    </row>
    <row r="23" spans="1:7" x14ac:dyDescent="0.4">
      <c r="A23" s="147"/>
      <c r="B23" s="43"/>
      <c r="C23" s="2" t="s">
        <v>78</v>
      </c>
      <c r="D23" s="42"/>
      <c r="E23" s="43"/>
      <c r="F23" s="104"/>
      <c r="G23" s="60"/>
    </row>
    <row r="24" spans="1:7" ht="18.75" customHeight="1" x14ac:dyDescent="0.4">
      <c r="A24" s="147" t="s">
        <v>149</v>
      </c>
      <c r="B24" s="43" t="str">
        <f>"W"&amp;DEC2HEX(HEX2DEC($J$6)+11)</f>
        <v>W200B</v>
      </c>
      <c r="C24" s="2" t="s">
        <v>77</v>
      </c>
      <c r="D24" s="42" t="s">
        <v>151</v>
      </c>
      <c r="E24" s="43" t="s">
        <v>83</v>
      </c>
      <c r="F24" s="103" t="s">
        <v>308</v>
      </c>
      <c r="G24" s="105" t="s">
        <v>152</v>
      </c>
    </row>
    <row r="25" spans="1:7" x14ac:dyDescent="0.4">
      <c r="A25" s="147"/>
      <c r="B25" s="43"/>
      <c r="C25" s="2" t="s">
        <v>78</v>
      </c>
      <c r="D25" s="42"/>
      <c r="E25" s="43"/>
      <c r="F25" s="104"/>
      <c r="G25" s="60"/>
    </row>
    <row r="26" spans="1:7" ht="18.75" customHeight="1" x14ac:dyDescent="0.4">
      <c r="A26" s="147" t="s">
        <v>302</v>
      </c>
      <c r="B26" s="43" t="str">
        <f>"W"&amp;DEC2HEX(HEX2DEC($J$6)+12)</f>
        <v>W200C</v>
      </c>
      <c r="C26" s="2" t="s">
        <v>77</v>
      </c>
      <c r="D26" s="42" t="s">
        <v>303</v>
      </c>
      <c r="E26" s="43" t="s">
        <v>83</v>
      </c>
      <c r="F26" s="66" t="s">
        <v>309</v>
      </c>
      <c r="G26" s="127" t="s">
        <v>304</v>
      </c>
    </row>
    <row r="27" spans="1:7" x14ac:dyDescent="0.4">
      <c r="A27" s="147"/>
      <c r="B27" s="43"/>
      <c r="C27" s="2" t="s">
        <v>78</v>
      </c>
      <c r="D27" s="42"/>
      <c r="E27" s="43"/>
      <c r="F27" s="67"/>
      <c r="G27" s="78"/>
    </row>
    <row r="28" spans="1:7" ht="18.75" customHeight="1" x14ac:dyDescent="0.4">
      <c r="A28" s="147" t="s">
        <v>306</v>
      </c>
      <c r="B28" s="43" t="str">
        <f>"W"&amp;DEC2HEX(HEX2DEC($J$6)+13)</f>
        <v>W200D</v>
      </c>
      <c r="C28" s="2" t="s">
        <v>77</v>
      </c>
      <c r="D28" s="42" t="s">
        <v>307</v>
      </c>
      <c r="E28" s="43" t="s">
        <v>83</v>
      </c>
      <c r="F28" s="66" t="s">
        <v>310</v>
      </c>
      <c r="G28" s="127" t="s">
        <v>305</v>
      </c>
    </row>
    <row r="29" spans="1:7" x14ac:dyDescent="0.4">
      <c r="A29" s="147"/>
      <c r="B29" s="43"/>
      <c r="C29" s="2" t="s">
        <v>78</v>
      </c>
      <c r="D29" s="42"/>
      <c r="E29" s="43"/>
      <c r="F29" s="67"/>
      <c r="G29" s="78"/>
    </row>
    <row r="30" spans="1:7" ht="18.75" customHeight="1" x14ac:dyDescent="0.4">
      <c r="A30" s="79" t="s">
        <v>320</v>
      </c>
      <c r="B30" s="43" t="str">
        <f>"W"&amp;DEC2HEX(HEX2DEC($J$6)+14)</f>
        <v>W200E</v>
      </c>
      <c r="C30" s="2" t="s">
        <v>77</v>
      </c>
      <c r="D30" s="42" t="s">
        <v>315</v>
      </c>
      <c r="E30" s="43" t="s">
        <v>83</v>
      </c>
      <c r="F30" s="66" t="s">
        <v>309</v>
      </c>
      <c r="G30" s="127" t="s">
        <v>304</v>
      </c>
    </row>
    <row r="31" spans="1:7" x14ac:dyDescent="0.4">
      <c r="A31" s="79"/>
      <c r="B31" s="43"/>
      <c r="C31" s="2" t="s">
        <v>78</v>
      </c>
      <c r="D31" s="42"/>
      <c r="E31" s="43"/>
      <c r="F31" s="67"/>
      <c r="G31" s="78"/>
    </row>
    <row r="32" spans="1:7" ht="18.75" customHeight="1" x14ac:dyDescent="0.4">
      <c r="A32" s="79" t="s">
        <v>321</v>
      </c>
      <c r="B32" s="43" t="str">
        <f>"W"&amp;DEC2HEX(HEX2DEC($J$6)+15)</f>
        <v>W200F</v>
      </c>
      <c r="C32" s="2" t="s">
        <v>77</v>
      </c>
      <c r="D32" s="128" t="s">
        <v>316</v>
      </c>
      <c r="E32" s="130" t="s">
        <v>83</v>
      </c>
      <c r="F32" s="83" t="s">
        <v>310</v>
      </c>
      <c r="G32" s="133" t="s">
        <v>305</v>
      </c>
    </row>
    <row r="33" spans="1:7" ht="19.5" thickBot="1" x14ac:dyDescent="0.45">
      <c r="A33" s="80"/>
      <c r="B33" s="46"/>
      <c r="C33" s="3" t="s">
        <v>78</v>
      </c>
      <c r="D33" s="129"/>
      <c r="E33" s="131"/>
      <c r="F33" s="132"/>
      <c r="G33" s="134"/>
    </row>
    <row r="34" spans="1:7" x14ac:dyDescent="0.4">
      <c r="A34" s="81" t="s">
        <v>177</v>
      </c>
      <c r="B34" s="73" t="str">
        <f>"W"&amp;DEC2HEX(HEX2DEC($J$6)+16)</f>
        <v>W2010</v>
      </c>
      <c r="C34" s="4" t="s">
        <v>77</v>
      </c>
      <c r="D34" s="87" t="s">
        <v>178</v>
      </c>
      <c r="E34" s="73" t="s">
        <v>96</v>
      </c>
      <c r="F34" s="75" t="s">
        <v>180</v>
      </c>
      <c r="G34" s="88" t="s">
        <v>179</v>
      </c>
    </row>
    <row r="35" spans="1:7" x14ac:dyDescent="0.4">
      <c r="A35" s="79"/>
      <c r="B35" s="43"/>
      <c r="C35" s="2" t="s">
        <v>78</v>
      </c>
      <c r="D35" s="42"/>
      <c r="E35" s="43"/>
      <c r="F35" s="70"/>
      <c r="G35" s="78"/>
    </row>
    <row r="36" spans="1:7" x14ac:dyDescent="0.4">
      <c r="A36" s="135" t="s">
        <v>329</v>
      </c>
      <c r="B36" s="43" t="str">
        <f>"W"&amp;DEC2HEX(HEX2DEC($J$6)+17)</f>
        <v>W2011</v>
      </c>
      <c r="C36" s="2" t="s">
        <v>77</v>
      </c>
      <c r="D36" s="72" t="s">
        <v>322</v>
      </c>
      <c r="E36" s="43" t="s">
        <v>96</v>
      </c>
      <c r="F36" s="69" t="s">
        <v>323</v>
      </c>
      <c r="G36" s="136"/>
    </row>
    <row r="37" spans="1:7" x14ac:dyDescent="0.4">
      <c r="A37" s="79"/>
      <c r="B37" s="43"/>
      <c r="C37" s="2" t="s">
        <v>78</v>
      </c>
      <c r="D37" s="42"/>
      <c r="E37" s="43"/>
      <c r="F37" s="70"/>
      <c r="G37" s="136"/>
    </row>
    <row r="38" spans="1:7" x14ac:dyDescent="0.4">
      <c r="A38" s="79" t="s">
        <v>10</v>
      </c>
      <c r="B38" s="43" t="str">
        <f>"W"&amp;DEC2HEX(HEX2DEC($J$6)+18)</f>
        <v>W2012</v>
      </c>
      <c r="C38" s="2" t="s">
        <v>77</v>
      </c>
      <c r="D38" s="72" t="s">
        <v>324</v>
      </c>
      <c r="E38" s="43" t="s">
        <v>96</v>
      </c>
      <c r="F38" s="66" t="s">
        <v>325</v>
      </c>
      <c r="G38" s="45"/>
    </row>
    <row r="39" spans="1:7" x14ac:dyDescent="0.4">
      <c r="A39" s="79"/>
      <c r="B39" s="43"/>
      <c r="C39" s="2" t="s">
        <v>78</v>
      </c>
      <c r="D39" s="42"/>
      <c r="E39" s="43"/>
      <c r="F39" s="67"/>
      <c r="G39" s="45"/>
    </row>
    <row r="40" spans="1:7" x14ac:dyDescent="0.4">
      <c r="A40" s="79" t="s">
        <v>331</v>
      </c>
      <c r="B40" s="43" t="str">
        <f>"W"&amp;DEC2HEX(HEX2DEC($J$6)+19)</f>
        <v>W2013</v>
      </c>
      <c r="C40" s="2" t="s">
        <v>77</v>
      </c>
      <c r="D40" s="42" t="s">
        <v>332</v>
      </c>
      <c r="E40" s="43" t="s">
        <v>333</v>
      </c>
      <c r="F40" s="69" t="s">
        <v>334</v>
      </c>
      <c r="G40" s="45"/>
    </row>
    <row r="41" spans="1:7" x14ac:dyDescent="0.4">
      <c r="A41" s="79"/>
      <c r="B41" s="43"/>
      <c r="C41" s="2" t="s">
        <v>78</v>
      </c>
      <c r="D41" s="42"/>
      <c r="E41" s="43"/>
      <c r="F41" s="70"/>
      <c r="G41" s="45"/>
    </row>
    <row r="42" spans="1:7" ht="18.75" customHeight="1" x14ac:dyDescent="0.4">
      <c r="A42" s="79" t="s">
        <v>122</v>
      </c>
      <c r="B42" s="43" t="str">
        <f>"W"&amp;DEC2HEX(HEX2DEC($J$6)+20)</f>
        <v>W2014</v>
      </c>
      <c r="C42" s="2" t="s">
        <v>77</v>
      </c>
      <c r="D42" s="72" t="s">
        <v>326</v>
      </c>
      <c r="E42" s="43" t="s">
        <v>83</v>
      </c>
      <c r="F42" s="83" t="s">
        <v>328</v>
      </c>
      <c r="G42" s="45"/>
    </row>
    <row r="43" spans="1:7" x14ac:dyDescent="0.4">
      <c r="A43" s="79"/>
      <c r="B43" s="43"/>
      <c r="C43" s="2" t="s">
        <v>78</v>
      </c>
      <c r="D43" s="42"/>
      <c r="E43" s="43"/>
      <c r="F43" s="84"/>
      <c r="G43" s="45"/>
    </row>
    <row r="44" spans="1:7" x14ac:dyDescent="0.4">
      <c r="A44" s="79" t="s">
        <v>123</v>
      </c>
      <c r="B44" s="43" t="str">
        <f>"W"&amp;DEC2HEX(HEX2DEC($J$6)+21)</f>
        <v>W2015</v>
      </c>
      <c r="C44" s="2" t="s">
        <v>77</v>
      </c>
      <c r="D44" s="72" t="s">
        <v>327</v>
      </c>
      <c r="E44" s="43" t="s">
        <v>83</v>
      </c>
      <c r="F44" s="69" t="s">
        <v>330</v>
      </c>
      <c r="G44" s="45"/>
    </row>
    <row r="45" spans="1:7" x14ac:dyDescent="0.4">
      <c r="A45" s="79"/>
      <c r="B45" s="43"/>
      <c r="C45" s="2" t="s">
        <v>78</v>
      </c>
      <c r="D45" s="42"/>
      <c r="E45" s="43"/>
      <c r="F45" s="70"/>
      <c r="G45" s="45"/>
    </row>
    <row r="46" spans="1:7" x14ac:dyDescent="0.4">
      <c r="A46" s="82" t="s">
        <v>10</v>
      </c>
      <c r="B46" s="55" t="str">
        <f>"W"&amp;DEC2HEX(HEX2DEC($J$6)+22)</f>
        <v>W2016</v>
      </c>
      <c r="C46" s="31" t="s">
        <v>77</v>
      </c>
      <c r="D46" s="139" t="s">
        <v>106</v>
      </c>
      <c r="E46" s="55"/>
      <c r="F46" s="142"/>
      <c r="G46" s="140"/>
    </row>
    <row r="47" spans="1:7" x14ac:dyDescent="0.4">
      <c r="A47" s="82"/>
      <c r="B47" s="55"/>
      <c r="C47" s="31" t="s">
        <v>78</v>
      </c>
      <c r="D47" s="56"/>
      <c r="E47" s="55"/>
      <c r="F47" s="143"/>
      <c r="G47" s="141"/>
    </row>
    <row r="48" spans="1:7" x14ac:dyDescent="0.4">
      <c r="A48" s="79" t="s">
        <v>335</v>
      </c>
      <c r="B48" s="43" t="str">
        <f>"W"&amp;DEC2HEX(HEX2DEC($J$6)+23)</f>
        <v>W2017</v>
      </c>
      <c r="C48" s="2" t="s">
        <v>77</v>
      </c>
      <c r="D48" s="72" t="s">
        <v>336</v>
      </c>
      <c r="E48" s="43" t="s">
        <v>337</v>
      </c>
      <c r="F48" s="137" t="s">
        <v>338</v>
      </c>
      <c r="G48" s="64"/>
    </row>
    <row r="49" spans="1:7" x14ac:dyDescent="0.4">
      <c r="A49" s="79"/>
      <c r="B49" s="43"/>
      <c r="C49" s="2" t="s">
        <v>78</v>
      </c>
      <c r="D49" s="42"/>
      <c r="E49" s="43"/>
      <c r="F49" s="144"/>
      <c r="G49" s="65"/>
    </row>
    <row r="50" spans="1:7" ht="18.75" customHeight="1" x14ac:dyDescent="0.4">
      <c r="A50" s="79" t="s">
        <v>339</v>
      </c>
      <c r="B50" s="43" t="str">
        <f>"W"&amp;DEC2HEX(HEX2DEC($J$6)+24)</f>
        <v>W2018</v>
      </c>
      <c r="C50" s="2" t="s">
        <v>77</v>
      </c>
      <c r="D50" s="89" t="s">
        <v>340</v>
      </c>
      <c r="E50" s="43" t="s">
        <v>333</v>
      </c>
      <c r="F50" s="137" t="s">
        <v>341</v>
      </c>
      <c r="G50" s="145"/>
    </row>
    <row r="51" spans="1:7" x14ac:dyDescent="0.4">
      <c r="A51" s="79"/>
      <c r="B51" s="43"/>
      <c r="C51" s="2" t="s">
        <v>78</v>
      </c>
      <c r="D51" s="90"/>
      <c r="E51" s="43"/>
      <c r="F51" s="138"/>
      <c r="G51" s="146"/>
    </row>
    <row r="52" spans="1:7" x14ac:dyDescent="0.4">
      <c r="A52" s="79" t="s">
        <v>344</v>
      </c>
      <c r="B52" s="43" t="str">
        <f>"W"&amp;DEC2HEX(HEX2DEC($J$6)+25)</f>
        <v>W2019</v>
      </c>
      <c r="C52" s="2" t="s">
        <v>77</v>
      </c>
      <c r="D52" s="72" t="s">
        <v>342</v>
      </c>
      <c r="E52" s="43" t="s">
        <v>337</v>
      </c>
      <c r="F52" s="137" t="s">
        <v>338</v>
      </c>
      <c r="G52" s="45"/>
    </row>
    <row r="53" spans="1:7" x14ac:dyDescent="0.4">
      <c r="A53" s="79"/>
      <c r="B53" s="43"/>
      <c r="C53" s="2" t="s">
        <v>78</v>
      </c>
      <c r="D53" s="42"/>
      <c r="E53" s="43"/>
      <c r="F53" s="144"/>
      <c r="G53" s="45"/>
    </row>
    <row r="54" spans="1:7" x14ac:dyDescent="0.4">
      <c r="A54" s="79" t="s">
        <v>345</v>
      </c>
      <c r="B54" s="43" t="str">
        <f>"W"&amp;DEC2HEX(HEX2DEC($J$6)+26)</f>
        <v>W201A</v>
      </c>
      <c r="C54" s="2" t="s">
        <v>77</v>
      </c>
      <c r="D54" s="89" t="s">
        <v>343</v>
      </c>
      <c r="E54" s="43" t="s">
        <v>333</v>
      </c>
      <c r="F54" s="137" t="s">
        <v>341</v>
      </c>
      <c r="G54" s="45"/>
    </row>
    <row r="55" spans="1:7" x14ac:dyDescent="0.4">
      <c r="A55" s="79"/>
      <c r="B55" s="43"/>
      <c r="C55" s="2" t="s">
        <v>78</v>
      </c>
      <c r="D55" s="90"/>
      <c r="E55" s="43"/>
      <c r="F55" s="138"/>
      <c r="G55" s="45"/>
    </row>
    <row r="56" spans="1:7" x14ac:dyDescent="0.4">
      <c r="A56" s="82" t="s">
        <v>346</v>
      </c>
      <c r="B56" s="55" t="str">
        <f>"W"&amp;DEC2HEX(HEX2DEC($J$6)+27)</f>
        <v>W201B</v>
      </c>
      <c r="C56" s="31" t="s">
        <v>77</v>
      </c>
      <c r="D56" s="56" t="s">
        <v>106</v>
      </c>
      <c r="E56" s="55"/>
      <c r="F56" s="62"/>
      <c r="G56" s="114"/>
    </row>
    <row r="57" spans="1:7" x14ac:dyDescent="0.4">
      <c r="A57" s="82"/>
      <c r="B57" s="55"/>
      <c r="C57" s="31" t="s">
        <v>78</v>
      </c>
      <c r="D57" s="56"/>
      <c r="E57" s="55"/>
      <c r="F57" s="63"/>
      <c r="G57" s="114"/>
    </row>
    <row r="58" spans="1:7" x14ac:dyDescent="0.4">
      <c r="A58" s="82" t="s">
        <v>346</v>
      </c>
      <c r="B58" s="55" t="str">
        <f>"W"&amp;DEC2HEX(HEX2DEC($J$6)+28)</f>
        <v>W201C</v>
      </c>
      <c r="C58" s="31" t="s">
        <v>77</v>
      </c>
      <c r="D58" s="56" t="s">
        <v>106</v>
      </c>
      <c r="E58" s="55"/>
      <c r="F58" s="57"/>
      <c r="G58" s="58"/>
    </row>
    <row r="59" spans="1:7" x14ac:dyDescent="0.4">
      <c r="A59" s="82"/>
      <c r="B59" s="55"/>
      <c r="C59" s="31" t="s">
        <v>78</v>
      </c>
      <c r="D59" s="56"/>
      <c r="E59" s="55"/>
      <c r="F59" s="57"/>
      <c r="G59" s="58"/>
    </row>
    <row r="60" spans="1:7" x14ac:dyDescent="0.4">
      <c r="A60" s="82" t="s">
        <v>346</v>
      </c>
      <c r="B60" s="55" t="str">
        <f>"W"&amp;DEC2HEX(HEX2DEC($J$6)+29)</f>
        <v>W201D</v>
      </c>
      <c r="C60" s="31" t="s">
        <v>77</v>
      </c>
      <c r="D60" s="56" t="s">
        <v>106</v>
      </c>
      <c r="E60" s="55"/>
      <c r="F60" s="57"/>
      <c r="G60" s="58"/>
    </row>
    <row r="61" spans="1:7" x14ac:dyDescent="0.4">
      <c r="A61" s="82"/>
      <c r="B61" s="55"/>
      <c r="C61" s="31" t="s">
        <v>78</v>
      </c>
      <c r="D61" s="56"/>
      <c r="E61" s="55"/>
      <c r="F61" s="57"/>
      <c r="G61" s="58"/>
    </row>
    <row r="62" spans="1:7" x14ac:dyDescent="0.4">
      <c r="A62" s="82" t="s">
        <v>346</v>
      </c>
      <c r="B62" s="55" t="str">
        <f>"W"&amp;DEC2HEX(HEX2DEC($J$6)+30)</f>
        <v>W201E</v>
      </c>
      <c r="C62" s="31" t="s">
        <v>77</v>
      </c>
      <c r="D62" s="56" t="s">
        <v>106</v>
      </c>
      <c r="E62" s="55"/>
      <c r="F62" s="57"/>
      <c r="G62" s="58"/>
    </row>
    <row r="63" spans="1:7" x14ac:dyDescent="0.4">
      <c r="A63" s="82"/>
      <c r="B63" s="55"/>
      <c r="C63" s="31" t="s">
        <v>78</v>
      </c>
      <c r="D63" s="56"/>
      <c r="E63" s="55"/>
      <c r="F63" s="57"/>
      <c r="G63" s="58"/>
    </row>
    <row r="64" spans="1:7" x14ac:dyDescent="0.4">
      <c r="A64" s="82" t="s">
        <v>346</v>
      </c>
      <c r="B64" s="55" t="str">
        <f>"W"&amp;DEC2HEX(HEX2DEC($J$6)+31)</f>
        <v>W201F</v>
      </c>
      <c r="C64" s="31" t="s">
        <v>77</v>
      </c>
      <c r="D64" s="56" t="s">
        <v>106</v>
      </c>
      <c r="E64" s="55"/>
      <c r="F64" s="57"/>
      <c r="G64" s="58"/>
    </row>
    <row r="65" spans="1:7" ht="19.5" thickBot="1" x14ac:dyDescent="0.45">
      <c r="A65" s="91"/>
      <c r="B65" s="92"/>
      <c r="C65" s="32" t="s">
        <v>78</v>
      </c>
      <c r="D65" s="93"/>
      <c r="E65" s="92"/>
      <c r="F65" s="94"/>
      <c r="G65" s="95"/>
    </row>
  </sheetData>
  <sheetProtection selectLockedCells="1"/>
  <mergeCells count="186">
    <mergeCell ref="A60:A61"/>
    <mergeCell ref="B60:B61"/>
    <mergeCell ref="D60:D61"/>
    <mergeCell ref="E60:E61"/>
    <mergeCell ref="F60:F61"/>
    <mergeCell ref="G60:G61"/>
    <mergeCell ref="A58:A59"/>
    <mergeCell ref="B58:B59"/>
    <mergeCell ref="D58:D59"/>
    <mergeCell ref="E58:E59"/>
    <mergeCell ref="F58:F59"/>
    <mergeCell ref="G58:G59"/>
    <mergeCell ref="A64:A65"/>
    <mergeCell ref="B64:B65"/>
    <mergeCell ref="D64:D65"/>
    <mergeCell ref="E64:E65"/>
    <mergeCell ref="F64:F65"/>
    <mergeCell ref="G64:G65"/>
    <mergeCell ref="A62:A63"/>
    <mergeCell ref="B62:B63"/>
    <mergeCell ref="D62:D63"/>
    <mergeCell ref="E62:E63"/>
    <mergeCell ref="F62:F63"/>
    <mergeCell ref="G62:G63"/>
    <mergeCell ref="A56:A57"/>
    <mergeCell ref="B56:B57"/>
    <mergeCell ref="D56:D57"/>
    <mergeCell ref="E56:E57"/>
    <mergeCell ref="F56:F57"/>
    <mergeCell ref="G56:G57"/>
    <mergeCell ref="G52:G53"/>
    <mergeCell ref="A54:A55"/>
    <mergeCell ref="B54:B55"/>
    <mergeCell ref="D54:D55"/>
    <mergeCell ref="E54:E55"/>
    <mergeCell ref="F54:F55"/>
    <mergeCell ref="G54:G55"/>
    <mergeCell ref="A52:A53"/>
    <mergeCell ref="B52:B53"/>
    <mergeCell ref="D52:D53"/>
    <mergeCell ref="E52:E53"/>
    <mergeCell ref="F52:F53"/>
    <mergeCell ref="F50:F51"/>
    <mergeCell ref="A46:A47"/>
    <mergeCell ref="B46:B47"/>
    <mergeCell ref="D46:D47"/>
    <mergeCell ref="E46:E47"/>
    <mergeCell ref="G46:G47"/>
    <mergeCell ref="A48:A49"/>
    <mergeCell ref="B48:B49"/>
    <mergeCell ref="D48:D49"/>
    <mergeCell ref="E48:E49"/>
    <mergeCell ref="G48:G49"/>
    <mergeCell ref="F46:F47"/>
    <mergeCell ref="F48:F49"/>
    <mergeCell ref="G50:G51"/>
    <mergeCell ref="A50:A51"/>
    <mergeCell ref="B50:B51"/>
    <mergeCell ref="D50:D51"/>
    <mergeCell ref="E50:E51"/>
    <mergeCell ref="A44:A45"/>
    <mergeCell ref="B44:B45"/>
    <mergeCell ref="D44:D45"/>
    <mergeCell ref="E44:E45"/>
    <mergeCell ref="F44:F45"/>
    <mergeCell ref="G44:G45"/>
    <mergeCell ref="A42:A43"/>
    <mergeCell ref="B42:B43"/>
    <mergeCell ref="D42:D43"/>
    <mergeCell ref="E42:E43"/>
    <mergeCell ref="F42:F43"/>
    <mergeCell ref="G42:G43"/>
    <mergeCell ref="A40:A41"/>
    <mergeCell ref="B40:B41"/>
    <mergeCell ref="D40:D41"/>
    <mergeCell ref="E40:E41"/>
    <mergeCell ref="F40:F41"/>
    <mergeCell ref="G40:G41"/>
    <mergeCell ref="A38:A39"/>
    <mergeCell ref="B38:B39"/>
    <mergeCell ref="D38:D39"/>
    <mergeCell ref="E38:E39"/>
    <mergeCell ref="F38:F39"/>
    <mergeCell ref="G38:G39"/>
    <mergeCell ref="A36:A37"/>
    <mergeCell ref="B36:B37"/>
    <mergeCell ref="D36:D37"/>
    <mergeCell ref="E36:E37"/>
    <mergeCell ref="F36:F37"/>
    <mergeCell ref="G36:G37"/>
    <mergeCell ref="A34:A35"/>
    <mergeCell ref="B34:B35"/>
    <mergeCell ref="D34:D35"/>
    <mergeCell ref="E34:E35"/>
    <mergeCell ref="F34:F35"/>
    <mergeCell ref="G34:G35"/>
    <mergeCell ref="A32:A33"/>
    <mergeCell ref="B32:B33"/>
    <mergeCell ref="D32:D33"/>
    <mergeCell ref="E32:E33"/>
    <mergeCell ref="F32:F33"/>
    <mergeCell ref="G32:G33"/>
    <mergeCell ref="A30:A31"/>
    <mergeCell ref="B30:B31"/>
    <mergeCell ref="D30:D31"/>
    <mergeCell ref="E30:E31"/>
    <mergeCell ref="F30:F31"/>
    <mergeCell ref="G30:G31"/>
    <mergeCell ref="G22:G23"/>
    <mergeCell ref="F24:F25"/>
    <mergeCell ref="G24:G25"/>
    <mergeCell ref="A28:A29"/>
    <mergeCell ref="B28:B29"/>
    <mergeCell ref="D28:D29"/>
    <mergeCell ref="E28:E29"/>
    <mergeCell ref="F28:F29"/>
    <mergeCell ref="G28:G29"/>
    <mergeCell ref="A26:A27"/>
    <mergeCell ref="B26:B27"/>
    <mergeCell ref="D26:D27"/>
    <mergeCell ref="E26:E27"/>
    <mergeCell ref="F26:F27"/>
    <mergeCell ref="G26:G27"/>
    <mergeCell ref="A24:A25"/>
    <mergeCell ref="B24:B25"/>
    <mergeCell ref="D24:D25"/>
    <mergeCell ref="E24:E25"/>
    <mergeCell ref="A22:A23"/>
    <mergeCell ref="B22:B23"/>
    <mergeCell ref="D22:D23"/>
    <mergeCell ref="E22:E23"/>
    <mergeCell ref="F22:F23"/>
    <mergeCell ref="A20:A21"/>
    <mergeCell ref="B20:B21"/>
    <mergeCell ref="D20:D21"/>
    <mergeCell ref="E20:E21"/>
    <mergeCell ref="A18:A19"/>
    <mergeCell ref="B18:B19"/>
    <mergeCell ref="D18:D19"/>
    <mergeCell ref="E18:E19"/>
    <mergeCell ref="F18:G19"/>
    <mergeCell ref="F20:G21"/>
    <mergeCell ref="A16:A17"/>
    <mergeCell ref="B16:B17"/>
    <mergeCell ref="D16:D17"/>
    <mergeCell ref="E16:E17"/>
    <mergeCell ref="A14:A15"/>
    <mergeCell ref="B14:B15"/>
    <mergeCell ref="D14:D15"/>
    <mergeCell ref="E14:E15"/>
    <mergeCell ref="F14:G15"/>
    <mergeCell ref="F16:G17"/>
    <mergeCell ref="A10:A11"/>
    <mergeCell ref="B10:B11"/>
    <mergeCell ref="D10:D11"/>
    <mergeCell ref="E10:E11"/>
    <mergeCell ref="F10:G11"/>
    <mergeCell ref="A12:A13"/>
    <mergeCell ref="B12:B13"/>
    <mergeCell ref="D12:D13"/>
    <mergeCell ref="E12:E13"/>
    <mergeCell ref="F12:G13"/>
    <mergeCell ref="A8:A9"/>
    <mergeCell ref="B8:B9"/>
    <mergeCell ref="D8:D9"/>
    <mergeCell ref="E8:E9"/>
    <mergeCell ref="F8:G9"/>
    <mergeCell ref="A6:A7"/>
    <mergeCell ref="B6:B7"/>
    <mergeCell ref="D6:D7"/>
    <mergeCell ref="E6:E7"/>
    <mergeCell ref="F6:F7"/>
    <mergeCell ref="G6:G7"/>
    <mergeCell ref="G2:G3"/>
    <mergeCell ref="A4:A5"/>
    <mergeCell ref="B4:B5"/>
    <mergeCell ref="D4:D5"/>
    <mergeCell ref="E4:E5"/>
    <mergeCell ref="F4:F5"/>
    <mergeCell ref="G4:G5"/>
    <mergeCell ref="B1:C1"/>
    <mergeCell ref="A2:A3"/>
    <mergeCell ref="B2:B3"/>
    <mergeCell ref="D2:D3"/>
    <mergeCell ref="E2:E3"/>
    <mergeCell ref="F2:F3"/>
  </mergeCells>
  <phoneticPr fontId="1"/>
  <conditionalFormatting sqref="A2:B2 A4:B4 A6:B6 A8:B8 A10:B10 A12:B12 A14:B14 A30:B30 A32:B32 A34:B34 A36:B36 A38:B38 A40:B40 A42:B42 A44:B44 A46:B46 A48:B48 A50:B50 A52:B52 A54:B54 A56:B56 A58:B58 A60:B60 A62:B62 A64:B64">
    <cfRule type="expression" dxfId="4" priority="5">
      <formula>$B2="－"</formula>
    </cfRule>
  </conditionalFormatting>
  <conditionalFormatting sqref="A16:B16 A18:B18 A20:B20">
    <cfRule type="expression" dxfId="3" priority="4">
      <formula>$B16="－"</formula>
    </cfRule>
  </conditionalFormatting>
  <conditionalFormatting sqref="A22:B22">
    <cfRule type="expression" dxfId="2" priority="3">
      <formula>$B22="－"</formula>
    </cfRule>
  </conditionalFormatting>
  <conditionalFormatting sqref="A24:B24">
    <cfRule type="expression" dxfId="1" priority="2">
      <formula>$B24="－"</formula>
    </cfRule>
  </conditionalFormatting>
  <conditionalFormatting sqref="A26:B26 A28:B28">
    <cfRule type="expression" dxfId="0" priority="1">
      <formula>$B26="－"</formula>
    </cfRule>
  </conditionalFormatting>
  <pageMargins left="0.7" right="0.7" top="0.75" bottom="0.75" header="0.3" footer="0.3"/>
  <pageSetup paperSize="9" scale="58" fitToHeight="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一覧表</vt:lpstr>
      <vt:lpstr>入力詳細(ZPAモード)</vt:lpstr>
      <vt:lpstr>出力詳細(ZPAモード)</vt:lpstr>
      <vt:lpstr>入力詳細(PLCモード)</vt:lpstr>
      <vt:lpstr>出力詳細(PLCモード)</vt:lpstr>
      <vt:lpstr>一覧表!Print_Area</vt:lpstr>
      <vt:lpstr>'出力詳細(PLCモード)'!Print_Area</vt:lpstr>
      <vt:lpstr>'出力詳細(ZPAモード)'!Print_Area</vt:lpstr>
      <vt:lpstr>'入力詳細(PLCモード)'!Print_Area</vt:lpstr>
      <vt:lpstr>'入力詳細(ZPAモード)'!Print_Area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2026-05-19T03:52:24Z</dcterms:created>
  <dcterms:modified xsi:type="dcterms:W3CDTF">2026-05-20T12:07:28Z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97a89a-9189-4899-b564-97c97b2c6c1e_Enabled">
    <vt:lpwstr>true</vt:lpwstr>
  </property>
  <property fmtid="{D5CDD505-2E9C-101B-9397-08002B2CF9AE}" pid="3" name="MSIP_Label_6a97a89a-9189-4899-b564-97c97b2c6c1e_SetDate">
    <vt:lpwstr>2026-05-19T03:52:50Z</vt:lpwstr>
  </property>
  <property fmtid="{D5CDD505-2E9C-101B-9397-08002B2CF9AE}" pid="4" name="MSIP_Label_6a97a89a-9189-4899-b564-97c97b2c6c1e_Method">
    <vt:lpwstr>Standard</vt:lpwstr>
  </property>
  <property fmtid="{D5CDD505-2E9C-101B-9397-08002B2CF9AE}" pid="5" name="MSIP_Label_6a97a89a-9189-4899-b564-97c97b2c6c1e_Name">
    <vt:lpwstr>Unlabeled</vt:lpwstr>
  </property>
  <property fmtid="{D5CDD505-2E9C-101B-9397-08002B2CF9AE}" pid="6" name="MSIP_Label_6a97a89a-9189-4899-b564-97c97b2c6c1e_SiteId">
    <vt:lpwstr>e03e4558-630c-41ca-9c31-cf261fd0ccad</vt:lpwstr>
  </property>
  <property fmtid="{D5CDD505-2E9C-101B-9397-08002B2CF9AE}" pid="7" name="MSIP_Label_6a97a89a-9189-4899-b564-97c97b2c6c1e_ActionId">
    <vt:lpwstr>5d520dde-bf5b-4e16-bef5-789714a08ef4</vt:lpwstr>
  </property>
  <property fmtid="{D5CDD505-2E9C-101B-9397-08002B2CF9AE}" pid="8" name="MSIP_Label_6a97a89a-9189-4899-b564-97c97b2c6c1e_ContentBits">
    <vt:lpwstr>0</vt:lpwstr>
  </property>
  <property fmtid="{D5CDD505-2E9C-101B-9397-08002B2CF9AE}" pid="9" name="MSIP_Label_6a97a89a-9189-4899-b564-97c97b2c6c1e_Tag">
    <vt:lpwstr>10, 3, 0, 1</vt:lpwstr>
  </property>
</Properties>
</file>